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DieseArbeitsmappe" defaultThemeVersion="124226"/>
  <mc:AlternateContent xmlns:mc="http://schemas.openxmlformats.org/markup-compatibility/2006">
    <mc:Choice Requires="x15">
      <x15ac:absPath xmlns:x15ac="http://schemas.microsoft.com/office/spreadsheetml/2010/11/ac" url="O:\Documents\Allgemein\Kalkulationen\2025\"/>
    </mc:Choice>
  </mc:AlternateContent>
  <xr:revisionPtr revIDLastSave="0" documentId="8_{B30BCC9A-40A2-46BC-BA52-6A70BF4E6350}" xr6:coauthVersionLast="36" xr6:coauthVersionMax="36" xr10:uidLastSave="{00000000-0000-0000-0000-000000000000}"/>
  <workbookProtection workbookAlgorithmName="SHA-512" workbookHashValue="ruMhKE5QIVhCFxlxEef0MinnJ+WKha3oZALQrApUH5Y5qMdb4DEl4zKkhdCCHWLkE4IFRjP2VgZ1MWGMph7cLg==" workbookSaltValue="tW8QSMGE3JS+yKlkSnkaGQ==" workbookSpinCount="100000" lockStructure="1"/>
  <bookViews>
    <workbookView xWindow="0" yWindow="0" windowWidth="28800" windowHeight="10608" tabRatio="794" xr2:uid="{00000000-000D-0000-FFFF-FFFF00000000}"/>
  </bookViews>
  <sheets>
    <sheet name="Erläuterungen" sheetId="31" r:id="rId1"/>
    <sheet name="Basis" sheetId="21" r:id="rId2"/>
    <sheet name="Struktur" sheetId="20" r:id="rId3"/>
    <sheet name="Netto JAZ" sheetId="35" r:id="rId4"/>
    <sheet name="(A) Personal BL" sheetId="19" r:id="rId5"/>
    <sheet name="(A) Personal paL" sheetId="15" r:id="rId6"/>
    <sheet name="(A) AG-Anteil Soz.Vers." sheetId="11" r:id="rId7"/>
    <sheet name="(A) Personal" sheetId="38" r:id="rId8"/>
    <sheet name="(B) Personal" sheetId="37" r:id="rId9"/>
    <sheet name="Investdaten" sheetId="23" r:id="rId10"/>
    <sheet name="Miete-Pacht-Leasing" sheetId="24" r:id="rId11"/>
    <sheet name="Darlehen" sheetId="25" r:id="rId12"/>
    <sheet name="Basisleistung" sheetId="32" r:id="rId13"/>
    <sheet name="persabh. Leist." sheetId="33" r:id="rId14"/>
    <sheet name="Einsatzpauschalen" sheetId="36" r:id="rId15"/>
    <sheet name="Instandhaltung" sheetId="28" r:id="rId16"/>
    <sheet name="Berechnungsdaten" sheetId="29" r:id="rId17"/>
    <sheet name="Tariftabellen" sheetId="4" r:id="rId18"/>
    <sheet name="__Goal_Metadata" sheetId="8" state="veryHidden" r:id="rId19"/>
  </sheets>
  <definedNames>
    <definedName name="_KAW999929" hidden="1">__Goal_Metadata!$B$2</definedName>
    <definedName name="_KAW999934" hidden="1">__Goal_Metadata!$B$1</definedName>
    <definedName name="AVR">Tariftabellen!$B$101:$B$113</definedName>
    <definedName name="Begleitende_Assist.">Tariftabellen!$T$32:$T$53</definedName>
    <definedName name="Caritas_Anl._33">Tariftabellen!$B$245:$B$261</definedName>
    <definedName name="Caritas_RK_Ost">Tariftabellen!$B$263:$B$279</definedName>
    <definedName name="DRK">Tariftabellen!$B$204:$B$243</definedName>
    <definedName name="_xlnm.Print_Area" localSheetId="4">'(A) Personal BL'!$A$1:$S$25</definedName>
    <definedName name="_xlnm.Print_Area" localSheetId="12">Basisleistung!$A$1:$K$64</definedName>
    <definedName name="_xlnm.Print_Titles" localSheetId="4">'(A) Personal BL'!$A:$A</definedName>
    <definedName name="EKZins">Berechnungsdaten!$W$11</definedName>
    <definedName name="Feiertage">9.712</definedName>
    <definedName name="Funktion1">Tariftabellen!$X$3:$X$5</definedName>
    <definedName name="Funktion2">Tariftabellen!$S$31:$S$32</definedName>
    <definedName name="KTD">Tariftabellen!$B$180:$B$202</definedName>
    <definedName name="Leitung_Verw.">Tariftabellen!$T$3:$T$6</definedName>
    <definedName name="Nachtdienste">Tariftabellen!#REF!</definedName>
    <definedName name="Ohne_anderer_Tarif">Tariftabellen!$B$351:$B$353</definedName>
    <definedName name="Parität_TG">Tariftabellen!$B$124:$B$178</definedName>
    <definedName name="Qualifizierte_Assist.">Tariftabellen!$T$20:$T$31</definedName>
    <definedName name="RTV_Mürwiker">Tariftabellen!$B$335:$B$349</definedName>
    <definedName name="Sonstiges_Pers.">Tariftabellen!$T$14:$T$18</definedName>
    <definedName name="Tab_AVb_Parität">Tariftabellen!$B$115:$I$122</definedName>
    <definedName name="Tab_AVR">Tariftabellen!$B$101:$I$113</definedName>
    <definedName name="Tab_Caritas_Anl._33">Tariftabellen!$B$245:$I$261</definedName>
    <definedName name="Tab_Caritas_RK_Ost">Tariftabellen!$B$266:$O$280</definedName>
    <definedName name="Tab_DRK">Tariftabellen!$B$204:$I$243</definedName>
    <definedName name="Tab_KTD">Tariftabellen!$B$180:$I$202</definedName>
    <definedName name="Tab_Parität_TG">Tariftabellen!$B$124:$I$178</definedName>
    <definedName name="Tab_RTV_Mürwiker">Tariftabellen!$B$336:$K$350</definedName>
    <definedName name="Tab_TV_AVH">Tariftabellen!$B$301:$I$333</definedName>
    <definedName name="Tab_TVKB">Tariftabellen!$B$78:$I$99</definedName>
    <definedName name="Tab_TVL">Tariftabellen!$B$58:$I$76</definedName>
    <definedName name="Tab_TVL_S">Tariftabellen!$B$40:$I$56</definedName>
    <definedName name="Tab_TVöD_Bund">Tariftabellen!$B$281:$I$299</definedName>
    <definedName name="Tab_TVöD_SuE">Tariftabellen!$B$3:$I$18</definedName>
    <definedName name="Tab_TVöD_VKA">Tariftabellen!$B$20:$I$38</definedName>
    <definedName name="Tarif">Tariftabellen!$AD$4:$AD$19</definedName>
    <definedName name="TV_AVH">Tariftabellen!$B$301:$B$333</definedName>
    <definedName name="TVKB">Tariftabellen!$B$78:$B$99</definedName>
    <definedName name="TVL">Tariftabellen!$B$58:$B$76</definedName>
    <definedName name="TVL_S">Tariftabellen!$B$40:$B$56</definedName>
    <definedName name="TVöD_Bund">Tariftabellen!$B$281:$B$299</definedName>
    <definedName name="TVöD_SuE">Tariftabellen!$B$3:$B$18</definedName>
    <definedName name="TVöD_VKA">Tariftabellen!$B$20:$B$38</definedName>
    <definedName name="VergGruppe">Tariftabellen!$B:$B</definedName>
    <definedName name="Wirtschaftsdienst">Tariftabellen!$T$9:$T$13</definedName>
  </definedNames>
  <calcPr calcId="191029"/>
  <fileRecoveryPr autoRecover="0"/>
</workbook>
</file>

<file path=xl/calcChain.xml><?xml version="1.0" encoding="utf-8"?>
<calcChain xmlns="http://schemas.openxmlformats.org/spreadsheetml/2006/main">
  <c r="A125" i="4" l="1"/>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24" i="4"/>
  <c r="B77" i="29" l="1"/>
  <c r="E77" i="29"/>
  <c r="M20" i="29"/>
  <c r="E68" i="28" l="1"/>
  <c r="E67" i="28"/>
  <c r="E55" i="28"/>
  <c r="E54" i="28"/>
  <c r="E53" i="28"/>
  <c r="E52" i="28"/>
  <c r="E51" i="28"/>
  <c r="E50" i="28"/>
  <c r="E49" i="28"/>
  <c r="E48" i="28"/>
  <c r="E47" i="28"/>
  <c r="E46" i="28"/>
  <c r="E45" i="28"/>
  <c r="E44" i="28"/>
  <c r="E43" i="28"/>
  <c r="E40" i="28"/>
  <c r="E39" i="28"/>
  <c r="E38" i="28"/>
  <c r="E37" i="28"/>
  <c r="E36" i="28"/>
  <c r="E35" i="28"/>
  <c r="E34" i="28"/>
  <c r="E33" i="28"/>
  <c r="E32" i="28"/>
  <c r="E31" i="28"/>
  <c r="E27" i="28"/>
  <c r="E26" i="28"/>
  <c r="E25" i="28"/>
  <c r="E24" i="28"/>
  <c r="E23" i="28"/>
  <c r="E22" i="28"/>
  <c r="E21" i="28"/>
  <c r="E20" i="28"/>
  <c r="E17" i="28"/>
  <c r="E16" i="28"/>
  <c r="E15" i="28"/>
  <c r="E14" i="28"/>
  <c r="E13" i="28"/>
  <c r="E12" i="28"/>
  <c r="E11" i="28"/>
  <c r="E10" i="28"/>
  <c r="I59" i="24"/>
  <c r="I58" i="24"/>
  <c r="I57" i="24"/>
  <c r="I56" i="24"/>
  <c r="I55" i="24"/>
  <c r="I54" i="24"/>
  <c r="I53" i="24"/>
  <c r="I52" i="24"/>
  <c r="I51" i="24"/>
  <c r="I50" i="24"/>
  <c r="R4" i="15" l="1"/>
  <c r="R130" i="29" l="1"/>
  <c r="R118" i="29"/>
  <c r="M19" i="29" s="1"/>
  <c r="R106" i="29"/>
  <c r="B76" i="29"/>
  <c r="E75" i="29"/>
  <c r="E76" i="29" s="1"/>
  <c r="B75" i="29"/>
  <c r="U63" i="23" l="1"/>
  <c r="T63" i="23"/>
  <c r="U62" i="23"/>
  <c r="T62" i="23"/>
  <c r="T61" i="23"/>
  <c r="T60" i="23"/>
  <c r="T59" i="23"/>
  <c r="T58" i="23"/>
  <c r="T57" i="23"/>
  <c r="T56" i="23"/>
  <c r="T55" i="23"/>
  <c r="T54" i="23"/>
  <c r="T53" i="23"/>
  <c r="U52" i="23"/>
  <c r="T52" i="23"/>
  <c r="U51" i="23"/>
  <c r="T51" i="23"/>
  <c r="U50" i="23"/>
  <c r="T50" i="23"/>
  <c r="U49" i="23"/>
  <c r="T49" i="23"/>
  <c r="U48" i="23"/>
  <c r="T48" i="23"/>
  <c r="U47" i="23"/>
  <c r="T47" i="23"/>
  <c r="U46" i="23"/>
  <c r="T46" i="23"/>
  <c r="U45" i="23"/>
  <c r="T45" i="23"/>
  <c r="U44" i="23"/>
  <c r="T44" i="23"/>
  <c r="U43" i="23"/>
  <c r="T43" i="23"/>
  <c r="U42" i="23"/>
  <c r="T42" i="23"/>
  <c r="U41" i="23"/>
  <c r="T41" i="23"/>
  <c r="U40" i="23"/>
  <c r="T40" i="23"/>
  <c r="U39" i="23"/>
  <c r="T39" i="23"/>
  <c r="Q5" i="19" l="1"/>
  <c r="Q6" i="19"/>
  <c r="Q7" i="19"/>
  <c r="Q8" i="19"/>
  <c r="Q9" i="19"/>
  <c r="Q10" i="19"/>
  <c r="Q11" i="19"/>
  <c r="Q12" i="19"/>
  <c r="Q13" i="19"/>
  <c r="Q14" i="19"/>
  <c r="Q15" i="19"/>
  <c r="Q16" i="19"/>
  <c r="Q17" i="19"/>
  <c r="Q18" i="19"/>
  <c r="Q19" i="19"/>
  <c r="Q20" i="19"/>
  <c r="Q21" i="19"/>
  <c r="Q22" i="19"/>
  <c r="Q4" i="19"/>
  <c r="Q4" i="15"/>
  <c r="Q5" i="15"/>
  <c r="Q6" i="15"/>
  <c r="Q7" i="15"/>
  <c r="Q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V9" i="4" l="1"/>
  <c r="K49" i="32" l="1"/>
  <c r="J49" i="32"/>
  <c r="F39" i="37" l="1"/>
  <c r="F38" i="37"/>
  <c r="F37" i="37"/>
  <c r="F36" i="37"/>
  <c r="F35" i="37"/>
  <c r="F34" i="37"/>
  <c r="F33" i="37"/>
  <c r="F32" i="37"/>
  <c r="F31" i="37"/>
  <c r="F30" i="37"/>
  <c r="F29" i="37"/>
  <c r="F28" i="37"/>
  <c r="F27" i="37"/>
  <c r="F26" i="37"/>
  <c r="F25" i="37"/>
  <c r="F24" i="37"/>
  <c r="F23" i="37"/>
  <c r="F21" i="37"/>
  <c r="F20" i="37"/>
  <c r="F19" i="37"/>
  <c r="F18" i="37"/>
  <c r="F17" i="37"/>
  <c r="F16" i="37"/>
  <c r="F15" i="37"/>
  <c r="F13" i="37"/>
  <c r="F12" i="37"/>
  <c r="F11" i="37"/>
  <c r="F10" i="37"/>
  <c r="F9" i="37"/>
  <c r="F8" i="37"/>
  <c r="F7" i="37"/>
  <c r="F6" i="37"/>
  <c r="J4" i="19"/>
  <c r="J4" i="15"/>
  <c r="K54" i="32" l="1"/>
  <c r="K55" i="32"/>
  <c r="K56" i="32"/>
  <c r="J54" i="32"/>
  <c r="J55" i="32"/>
  <c r="J56" i="32"/>
  <c r="M18" i="29" l="1"/>
  <c r="A55" i="21" l="1"/>
  <c r="E26" i="36"/>
  <c r="E12" i="36"/>
  <c r="A48" i="21" l="1"/>
  <c r="I4" i="15" l="1"/>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4" i="19"/>
  <c r="I5" i="19"/>
  <c r="I6" i="19"/>
  <c r="I7" i="19"/>
  <c r="I8" i="19"/>
  <c r="I9" i="19"/>
  <c r="I10" i="19"/>
  <c r="I11" i="19"/>
  <c r="I12" i="19"/>
  <c r="I13" i="19"/>
  <c r="I14" i="19"/>
  <c r="I15" i="19"/>
  <c r="I16" i="19"/>
  <c r="I17" i="19"/>
  <c r="I18" i="19"/>
  <c r="I19" i="19"/>
  <c r="I20" i="19"/>
  <c r="I21" i="19"/>
  <c r="I22" i="19"/>
  <c r="D38" i="38" l="1"/>
  <c r="D34" i="38"/>
  <c r="D30" i="38"/>
  <c r="D26" i="38"/>
  <c r="D39" i="38"/>
  <c r="D31" i="38"/>
  <c r="D27" i="38"/>
  <c r="D36" i="38"/>
  <c r="D32" i="38"/>
  <c r="D28" i="38"/>
  <c r="D23" i="38"/>
  <c r="D37" i="38"/>
  <c r="D33" i="38"/>
  <c r="D29" i="38"/>
  <c r="D25" i="38"/>
  <c r="V18" i="4"/>
  <c r="E13" i="38" s="1"/>
  <c r="G20" i="32" s="1"/>
  <c r="F30" i="33" l="1"/>
  <c r="F33" i="33"/>
  <c r="F24" i="33"/>
  <c r="F23" i="33"/>
  <c r="F34" i="33"/>
  <c r="F28" i="33"/>
  <c r="F27" i="33"/>
  <c r="F26" i="33"/>
  <c r="F20" i="33"/>
  <c r="F36" i="33"/>
  <c r="F35" i="33"/>
  <c r="F29" i="33"/>
  <c r="F25" i="33"/>
  <c r="F31" i="33"/>
  <c r="C13" i="38"/>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22" i="19"/>
  <c r="M21" i="19"/>
  <c r="M20" i="19"/>
  <c r="M19" i="19"/>
  <c r="M18" i="19"/>
  <c r="M17" i="19"/>
  <c r="M16" i="19"/>
  <c r="M15" i="19"/>
  <c r="M14" i="19"/>
  <c r="M13" i="19"/>
  <c r="M12" i="19"/>
  <c r="M11" i="19"/>
  <c r="M10" i="19"/>
  <c r="M9" i="19"/>
  <c r="M8" i="19"/>
  <c r="R4" i="19"/>
  <c r="R5" i="19"/>
  <c r="R6" i="19"/>
  <c r="R7" i="19"/>
  <c r="R8" i="19"/>
  <c r="R9" i="19"/>
  <c r="R10" i="19"/>
  <c r="R11" i="19"/>
  <c r="R12" i="19"/>
  <c r="R13" i="19"/>
  <c r="R14" i="19"/>
  <c r="R15" i="19"/>
  <c r="R16" i="19"/>
  <c r="R17" i="19"/>
  <c r="R18" i="19"/>
  <c r="R19" i="19"/>
  <c r="R20" i="19"/>
  <c r="R21" i="19"/>
  <c r="R22" i="19"/>
  <c r="O8" i="19"/>
  <c r="O9" i="19"/>
  <c r="O10" i="19"/>
  <c r="O11" i="19"/>
  <c r="O12" i="19"/>
  <c r="O13" i="19"/>
  <c r="O14" i="19"/>
  <c r="O15" i="19"/>
  <c r="O16" i="19"/>
  <c r="O17" i="19"/>
  <c r="O18" i="19"/>
  <c r="O19" i="19"/>
  <c r="O20" i="19"/>
  <c r="O21" i="19"/>
  <c r="O22" i="19"/>
  <c r="C43" i="37"/>
  <c r="C42" i="37"/>
  <c r="D43" i="37" l="1"/>
  <c r="D42" i="37"/>
  <c r="K37" i="23" l="1"/>
  <c r="H37" i="23"/>
  <c r="J59" i="24" l="1"/>
  <c r="J58" i="24"/>
  <c r="J57" i="24"/>
  <c r="J56" i="24"/>
  <c r="J55" i="24"/>
  <c r="J54" i="24"/>
  <c r="J53" i="24"/>
  <c r="J52" i="24"/>
  <c r="J51" i="24"/>
  <c r="J50" i="24"/>
  <c r="D65" i="23" l="1"/>
  <c r="K4" i="19"/>
  <c r="J20" i="19"/>
  <c r="J7" i="19"/>
  <c r="J9" i="19"/>
  <c r="J22" i="19"/>
  <c r="J21" i="19"/>
  <c r="J5" i="19"/>
  <c r="J13" i="19"/>
  <c r="J8" i="19"/>
  <c r="J6" i="19"/>
  <c r="J15" i="19"/>
  <c r="J11" i="19"/>
  <c r="J12" i="19"/>
  <c r="J16" i="19"/>
  <c r="J10" i="19"/>
  <c r="J18" i="19"/>
  <c r="J19" i="19"/>
  <c r="J14" i="19"/>
  <c r="J17" i="19"/>
  <c r="H52" i="25" l="1"/>
  <c r="U54" i="23" s="1"/>
  <c r="H51" i="25"/>
  <c r="U53" i="23" s="1"/>
  <c r="H50" i="25"/>
  <c r="H49" i="25"/>
  <c r="H48" i="25"/>
  <c r="H47" i="25"/>
  <c r="H46" i="25"/>
  <c r="H45" i="25"/>
  <c r="H44" i="25"/>
  <c r="H43" i="25"/>
  <c r="H42" i="25"/>
  <c r="H41" i="25"/>
  <c r="H40" i="25"/>
  <c r="H39" i="25"/>
  <c r="H38" i="25"/>
  <c r="H37" i="25"/>
  <c r="A49" i="25"/>
  <c r="A50" i="25"/>
  <c r="A51" i="25"/>
  <c r="A52" i="25"/>
  <c r="A48" i="25"/>
  <c r="A47" i="25"/>
  <c r="A46" i="25"/>
  <c r="A45" i="25"/>
  <c r="A44" i="25"/>
  <c r="A43" i="25"/>
  <c r="A42" i="25"/>
  <c r="A41" i="25"/>
  <c r="A40" i="25"/>
  <c r="A39" i="25"/>
  <c r="A38" i="25"/>
  <c r="A37" i="25"/>
  <c r="D61" i="28" l="1"/>
  <c r="B61" i="28"/>
  <c r="D60" i="28"/>
  <c r="B60" i="28"/>
  <c r="D59" i="28"/>
  <c r="B59" i="28"/>
  <c r="D58" i="28"/>
  <c r="B58" i="28"/>
  <c r="D57" i="28"/>
  <c r="B57" i="28"/>
  <c r="D56" i="28"/>
  <c r="B56" i="28"/>
  <c r="E56" i="28" s="1"/>
  <c r="F56" i="28" s="1"/>
  <c r="G56" i="28" s="1"/>
  <c r="D55" i="28"/>
  <c r="B55" i="28"/>
  <c r="F55" i="28" s="1"/>
  <c r="G55" i="28" s="1"/>
  <c r="D54" i="28"/>
  <c r="B54" i="28"/>
  <c r="F54" i="28" s="1"/>
  <c r="G54" i="28" s="1"/>
  <c r="D53" i="28"/>
  <c r="B53" i="28"/>
  <c r="F53" i="28" s="1"/>
  <c r="G53" i="28" s="1"/>
  <c r="F52" i="28"/>
  <c r="G52" i="28" s="1"/>
  <c r="D52" i="28"/>
  <c r="B52" i="28"/>
  <c r="D51" i="28"/>
  <c r="B51" i="28"/>
  <c r="F51" i="28" s="1"/>
  <c r="G51" i="28" s="1"/>
  <c r="D50" i="28"/>
  <c r="B50" i="28"/>
  <c r="F50" i="28" s="1"/>
  <c r="G50" i="28" s="1"/>
  <c r="F49" i="28"/>
  <c r="G49" i="28" s="1"/>
  <c r="D49" i="28"/>
  <c r="B49" i="28"/>
  <c r="D48" i="28"/>
  <c r="B48" i="28"/>
  <c r="F48" i="28" s="1"/>
  <c r="G48" i="28" s="1"/>
  <c r="D47" i="28"/>
  <c r="B47" i="28"/>
  <c r="F47" i="28" s="1"/>
  <c r="G47" i="28" s="1"/>
  <c r="D46" i="28"/>
  <c r="B46" i="28"/>
  <c r="F46" i="28" s="1"/>
  <c r="G46" i="28" s="1"/>
  <c r="D45" i="28"/>
  <c r="B45" i="28"/>
  <c r="F45" i="28" s="1"/>
  <c r="G45" i="28" s="1"/>
  <c r="D44" i="28"/>
  <c r="B44" i="28"/>
  <c r="F44" i="28" s="1"/>
  <c r="G44" i="28" s="1"/>
  <c r="A54" i="28"/>
  <c r="A55" i="28"/>
  <c r="A56" i="28"/>
  <c r="A57" i="28"/>
  <c r="A58" i="28"/>
  <c r="A59" i="28"/>
  <c r="A60" i="28"/>
  <c r="A61" i="28"/>
  <c r="A53" i="28"/>
  <c r="A52" i="28"/>
  <c r="A51" i="28"/>
  <c r="A50" i="28"/>
  <c r="A49" i="28"/>
  <c r="A48" i="28"/>
  <c r="A47" i="28"/>
  <c r="A46" i="28"/>
  <c r="A45" i="28"/>
  <c r="A44" i="28"/>
  <c r="M39" i="23"/>
  <c r="M40" i="23"/>
  <c r="M41" i="23"/>
  <c r="M42" i="23"/>
  <c r="M43" i="23"/>
  <c r="M44" i="23"/>
  <c r="M45" i="23"/>
  <c r="M46" i="23"/>
  <c r="M47" i="23"/>
  <c r="M48" i="23"/>
  <c r="M49" i="23"/>
  <c r="M50" i="23"/>
  <c r="M51" i="23"/>
  <c r="M52" i="23"/>
  <c r="M53" i="23"/>
  <c r="M54" i="23"/>
  <c r="E57" i="28" l="1"/>
  <c r="F57" i="28" s="1"/>
  <c r="G57" i="28" s="1"/>
  <c r="E59" i="28"/>
  <c r="F59" i="28" s="1"/>
  <c r="G59" i="28" s="1"/>
  <c r="E61" i="28"/>
  <c r="F61" i="28" s="1"/>
  <c r="G61" i="28" s="1"/>
  <c r="E58" i="28"/>
  <c r="F58" i="28" s="1"/>
  <c r="G58" i="28" s="1"/>
  <c r="E60" i="28"/>
  <c r="F60" i="28" s="1"/>
  <c r="G60" i="28" s="1"/>
  <c r="A279" i="4"/>
  <c r="A278" i="4"/>
  <c r="A277" i="4"/>
  <c r="A276" i="4"/>
  <c r="A275" i="4"/>
  <c r="A274" i="4"/>
  <c r="A273" i="4"/>
  <c r="A272" i="4"/>
  <c r="A271" i="4"/>
  <c r="A270" i="4"/>
  <c r="A269" i="4"/>
  <c r="A268" i="4"/>
  <c r="A267" i="4"/>
  <c r="A266" i="4"/>
  <c r="A265" i="4"/>
  <c r="A264" i="4"/>
  <c r="A263" i="4"/>
  <c r="L20" i="15" l="1"/>
  <c r="L21" i="15"/>
  <c r="L22" i="15"/>
  <c r="L23" i="15"/>
  <c r="L24" i="15"/>
  <c r="L25" i="15"/>
  <c r="L26" i="15"/>
  <c r="L27" i="15"/>
  <c r="L28" i="15"/>
  <c r="L29" i="15"/>
  <c r="L30" i="15"/>
  <c r="L31" i="15"/>
  <c r="L32" i="15"/>
  <c r="L33" i="15"/>
  <c r="L34" i="15"/>
  <c r="L35" i="15"/>
  <c r="L36" i="15"/>
  <c r="L37" i="15"/>
  <c r="L38" i="15"/>
  <c r="L39" i="15"/>
  <c r="K59" i="32" l="1"/>
  <c r="J59" i="32"/>
  <c r="K58" i="32"/>
  <c r="J58" i="32"/>
  <c r="K57" i="32"/>
  <c r="J57" i="32"/>
  <c r="K53" i="32"/>
  <c r="J53" i="32"/>
  <c r="K52" i="32"/>
  <c r="J52" i="32"/>
  <c r="K51" i="32"/>
  <c r="J51" i="32"/>
  <c r="K50" i="32"/>
  <c r="J50" i="32"/>
  <c r="K48" i="32"/>
  <c r="J48" i="32"/>
  <c r="K47" i="32"/>
  <c r="J47" i="32"/>
  <c r="K46" i="32"/>
  <c r="J46" i="32"/>
  <c r="K45" i="32"/>
  <c r="J45" i="32"/>
  <c r="K44" i="32"/>
  <c r="J44" i="32"/>
  <c r="K36" i="32"/>
  <c r="J36" i="32"/>
  <c r="K35" i="32"/>
  <c r="J35" i="32"/>
  <c r="K34" i="32"/>
  <c r="J34" i="32"/>
  <c r="K33" i="32"/>
  <c r="J33" i="32"/>
  <c r="K32" i="32"/>
  <c r="J32" i="32"/>
  <c r="K31" i="32"/>
  <c r="J31" i="32"/>
  <c r="K30" i="32"/>
  <c r="J30" i="32"/>
  <c r="K29" i="32"/>
  <c r="J29" i="32"/>
  <c r="K28" i="32"/>
  <c r="J28" i="32"/>
  <c r="K27" i="32"/>
  <c r="J27" i="32"/>
  <c r="L12" i="15" l="1"/>
  <c r="L13" i="15"/>
  <c r="L14" i="15"/>
  <c r="L15" i="15"/>
  <c r="L16" i="15"/>
  <c r="L17" i="15"/>
  <c r="L18" i="15"/>
  <c r="L19" i="15"/>
  <c r="L40" i="15"/>
  <c r="L41" i="15"/>
  <c r="L42" i="15"/>
  <c r="L4" i="19" l="1"/>
  <c r="L11" i="15" l="1"/>
  <c r="L10" i="15"/>
  <c r="L9" i="15"/>
  <c r="L8" i="15"/>
  <c r="L7" i="15"/>
  <c r="L6" i="15"/>
  <c r="L5" i="15"/>
  <c r="M6" i="15"/>
  <c r="M4" i="19"/>
  <c r="R62" i="15"/>
  <c r="J61" i="15"/>
  <c r="K11" i="19"/>
  <c r="K11" i="15"/>
  <c r="K19" i="19"/>
  <c r="K12" i="15"/>
  <c r="K32" i="15"/>
  <c r="K50" i="15"/>
  <c r="K14" i="19"/>
  <c r="J23" i="15"/>
  <c r="K17" i="19"/>
  <c r="J60" i="15"/>
  <c r="J16" i="15"/>
  <c r="K31" i="15"/>
  <c r="J18" i="15"/>
  <c r="K45" i="15"/>
  <c r="K7" i="19"/>
  <c r="K13" i="19"/>
  <c r="J49" i="15"/>
  <c r="J13" i="15"/>
  <c r="K60" i="15"/>
  <c r="K16" i="19"/>
  <c r="J14" i="15"/>
  <c r="K26" i="15"/>
  <c r="J38" i="15"/>
  <c r="J52" i="15"/>
  <c r="K18" i="19"/>
  <c r="K20" i="19"/>
  <c r="K61" i="15"/>
  <c r="K6" i="15"/>
  <c r="J51" i="15"/>
  <c r="J44" i="15"/>
  <c r="K22" i="19"/>
  <c r="K28" i="15"/>
  <c r="K21" i="15"/>
  <c r="J53" i="15"/>
  <c r="K9" i="19"/>
  <c r="K27" i="15"/>
  <c r="K10" i="15"/>
  <c r="K29" i="15"/>
  <c r="K9" i="15"/>
  <c r="J29" i="15"/>
  <c r="J40" i="15"/>
  <c r="K34" i="15"/>
  <c r="K55" i="15"/>
  <c r="J47" i="15"/>
  <c r="J5" i="15"/>
  <c r="K22" i="15"/>
  <c r="K39" i="15"/>
  <c r="K21" i="19"/>
  <c r="K53" i="15"/>
  <c r="K30" i="15"/>
  <c r="J46" i="15"/>
  <c r="J17" i="15"/>
  <c r="J8" i="15"/>
  <c r="J36" i="15"/>
  <c r="K6" i="19"/>
  <c r="K5" i="15"/>
  <c r="K14" i="15"/>
  <c r="J26" i="15"/>
  <c r="J34" i="15"/>
  <c r="J35" i="15"/>
  <c r="K15" i="15"/>
  <c r="K44" i="15"/>
  <c r="J30" i="15"/>
  <c r="K59" i="15"/>
  <c r="K54" i="15"/>
  <c r="J55" i="15"/>
  <c r="J11" i="15"/>
  <c r="K18" i="15"/>
  <c r="J59" i="15"/>
  <c r="K40" i="15"/>
  <c r="K17" i="15"/>
  <c r="K49" i="15"/>
  <c r="J32" i="15"/>
  <c r="J54" i="15"/>
  <c r="K51" i="15"/>
  <c r="J37" i="15"/>
  <c r="J20" i="15"/>
  <c r="J31" i="15"/>
  <c r="K58" i="15"/>
  <c r="J24" i="15"/>
  <c r="J15" i="15"/>
  <c r="J12" i="15"/>
  <c r="K16" i="15"/>
  <c r="K8" i="19"/>
  <c r="K38" i="15"/>
  <c r="K8" i="15"/>
  <c r="K7" i="15"/>
  <c r="J58" i="15"/>
  <c r="J10" i="15"/>
  <c r="K43" i="15"/>
  <c r="J41" i="15"/>
  <c r="K23" i="15"/>
  <c r="K15" i="19"/>
  <c r="J9" i="15"/>
  <c r="K56" i="15"/>
  <c r="K52" i="15"/>
  <c r="K20" i="15"/>
  <c r="K42" i="15"/>
  <c r="J42" i="15"/>
  <c r="K24" i="15"/>
  <c r="K36" i="15"/>
  <c r="K4" i="15"/>
  <c r="J48" i="15"/>
  <c r="K37" i="15"/>
  <c r="J45" i="15"/>
  <c r="J50" i="15"/>
  <c r="K10" i="19"/>
  <c r="K47" i="15"/>
  <c r="J6" i="15"/>
  <c r="K33" i="15"/>
  <c r="K12" i="19"/>
  <c r="J19" i="15"/>
  <c r="K13" i="15"/>
  <c r="J22" i="15"/>
  <c r="K35" i="15"/>
  <c r="K19" i="15"/>
  <c r="J39" i="15"/>
  <c r="K25" i="15"/>
  <c r="K41" i="15"/>
  <c r="K5" i="19"/>
  <c r="J33" i="15"/>
  <c r="J25" i="15"/>
  <c r="J27" i="15"/>
  <c r="J57" i="15"/>
  <c r="J43" i="15"/>
  <c r="J56" i="15"/>
  <c r="J7" i="15"/>
  <c r="K46" i="15"/>
  <c r="K57" i="15"/>
  <c r="J21" i="15"/>
  <c r="K48" i="15"/>
  <c r="J28" i="15"/>
  <c r="N26" i="15" l="1"/>
  <c r="N18" i="15"/>
  <c r="N41" i="15"/>
  <c r="N14" i="15"/>
  <c r="N10" i="15"/>
  <c r="N13" i="15"/>
  <c r="N42" i="15"/>
  <c r="N36" i="15"/>
  <c r="N28" i="15"/>
  <c r="N34" i="15"/>
  <c r="N23" i="15"/>
  <c r="N21" i="15"/>
  <c r="N12" i="15"/>
  <c r="N29" i="15"/>
  <c r="N25" i="15"/>
  <c r="N39" i="15"/>
  <c r="N38" i="15"/>
  <c r="N40" i="15"/>
  <c r="N19" i="15"/>
  <c r="N20" i="15"/>
  <c r="N37" i="15"/>
  <c r="N22" i="15"/>
  <c r="N33" i="15"/>
  <c r="N35" i="15"/>
  <c r="N32" i="15"/>
  <c r="N27" i="15"/>
  <c r="N16" i="15"/>
  <c r="N11" i="15"/>
  <c r="N31" i="15"/>
  <c r="N17" i="15"/>
  <c r="N15" i="15"/>
  <c r="N30" i="15"/>
  <c r="N24" i="15"/>
  <c r="N6" i="15"/>
  <c r="N9" i="15"/>
  <c r="N8" i="15"/>
  <c r="N5" i="15"/>
  <c r="N7" i="15"/>
  <c r="M11" i="15"/>
  <c r="O11" i="15" s="1"/>
  <c r="M10" i="15"/>
  <c r="O10" i="15" s="1"/>
  <c r="M9" i="15"/>
  <c r="O9" i="15" s="1"/>
  <c r="M8" i="15"/>
  <c r="O8" i="15" s="1"/>
  <c r="M7" i="15"/>
  <c r="O7" i="15" s="1"/>
  <c r="M5" i="15"/>
  <c r="O6" i="15"/>
  <c r="Q62" i="15"/>
  <c r="F7" i="28" l="1"/>
  <c r="C9" i="28" l="1"/>
  <c r="F9" i="28"/>
  <c r="V12" i="4"/>
  <c r="V11" i="4"/>
  <c r="K38" i="33" l="1"/>
  <c r="J38" i="33"/>
  <c r="K37" i="33"/>
  <c r="J37" i="33"/>
  <c r="K15" i="33"/>
  <c r="J15" i="33"/>
  <c r="K14" i="33"/>
  <c r="J14" i="33"/>
  <c r="K22" i="32"/>
  <c r="K21" i="32"/>
  <c r="J22" i="32"/>
  <c r="J21" i="32"/>
  <c r="AA61" i="15" l="1"/>
  <c r="O1" i="15"/>
  <c r="O5" i="15" s="1"/>
  <c r="AA43" i="15"/>
  <c r="AA44" i="15"/>
  <c r="AA45" i="15"/>
  <c r="AA47" i="15"/>
  <c r="AA48" i="15"/>
  <c r="AA49" i="15"/>
  <c r="AA50" i="15"/>
  <c r="AA51" i="15"/>
  <c r="AA52" i="15"/>
  <c r="AA53" i="15"/>
  <c r="AA54" i="15"/>
  <c r="AA55" i="15"/>
  <c r="AA56" i="15"/>
  <c r="AA57" i="15"/>
  <c r="AA58" i="15"/>
  <c r="AA59" i="15"/>
  <c r="AA60" i="15"/>
  <c r="AA8" i="19"/>
  <c r="AA9" i="19"/>
  <c r="AA10" i="19"/>
  <c r="AC10" i="19" s="1"/>
  <c r="AA11" i="19"/>
  <c r="AA12" i="19"/>
  <c r="AA13" i="19"/>
  <c r="AA14" i="19"/>
  <c r="AA15" i="19"/>
  <c r="AA16" i="19"/>
  <c r="AA17" i="19"/>
  <c r="AA18" i="19"/>
  <c r="AC18" i="19" s="1"/>
  <c r="AA19" i="19"/>
  <c r="AA20" i="19"/>
  <c r="AA21" i="19"/>
  <c r="AA22" i="19"/>
  <c r="AC21" i="19" l="1"/>
  <c r="AC13" i="19"/>
  <c r="AC9" i="19"/>
  <c r="AC22" i="19"/>
  <c r="AC16" i="19"/>
  <c r="AC14" i="19"/>
  <c r="AC15" i="19"/>
  <c r="AC17" i="19"/>
  <c r="AC20" i="19"/>
  <c r="AC12" i="19"/>
  <c r="AC11" i="19"/>
  <c r="AC8" i="19"/>
  <c r="AC19" i="19"/>
  <c r="V4" i="4" l="1"/>
  <c r="V5" i="4"/>
  <c r="V6" i="4"/>
  <c r="V7" i="4"/>
  <c r="V8" i="4"/>
  <c r="V10" i="4"/>
  <c r="V19" i="4"/>
  <c r="V14" i="4"/>
  <c r="V15" i="4"/>
  <c r="V16" i="4"/>
  <c r="V17" i="4"/>
  <c r="V20" i="4"/>
  <c r="C15" i="38" s="1"/>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3" i="4"/>
  <c r="C34" i="38" l="1"/>
  <c r="E34" i="38"/>
  <c r="C16" i="38"/>
  <c r="E16" i="38"/>
  <c r="G8" i="33" s="1"/>
  <c r="E38" i="38"/>
  <c r="C38" i="38"/>
  <c r="C26" i="38"/>
  <c r="E26" i="38"/>
  <c r="C18" i="38"/>
  <c r="E18" i="38"/>
  <c r="G10" i="33" s="1"/>
  <c r="C33" i="38"/>
  <c r="E33" i="38"/>
  <c r="C24" i="38"/>
  <c r="E24" i="38"/>
  <c r="G21" i="33" s="1"/>
  <c r="E32" i="38"/>
  <c r="C32" i="38"/>
  <c r="E28" i="38"/>
  <c r="C28" i="38"/>
  <c r="C20" i="38"/>
  <c r="E20" i="38"/>
  <c r="G12" i="33" s="1"/>
  <c r="C30" i="38"/>
  <c r="E30" i="38"/>
  <c r="C23" i="38"/>
  <c r="E23" i="38"/>
  <c r="E37" i="38"/>
  <c r="C37" i="38"/>
  <c r="C29" i="38"/>
  <c r="E29" i="38"/>
  <c r="E21" i="38"/>
  <c r="G13" i="33" s="1"/>
  <c r="C21" i="38"/>
  <c r="E36" i="38"/>
  <c r="C36" i="38"/>
  <c r="E39" i="38"/>
  <c r="C39" i="38"/>
  <c r="C35" i="38"/>
  <c r="E35" i="38"/>
  <c r="G32" i="33" s="1"/>
  <c r="E31" i="38"/>
  <c r="C31" i="38"/>
  <c r="E27" i="38"/>
  <c r="C27" i="38"/>
  <c r="E25" i="38"/>
  <c r="G22" i="33" s="1"/>
  <c r="C25" i="38"/>
  <c r="C19" i="38"/>
  <c r="E19" i="38"/>
  <c r="G11" i="33" s="1"/>
  <c r="E17" i="38"/>
  <c r="G9" i="33" s="1"/>
  <c r="C17" i="38"/>
  <c r="E9" i="38"/>
  <c r="G16" i="32" s="1"/>
  <c r="C9" i="38"/>
  <c r="C11" i="38"/>
  <c r="E11" i="38"/>
  <c r="G18" i="32" s="1"/>
  <c r="E12" i="38"/>
  <c r="G19" i="32" s="1"/>
  <c r="C12" i="38"/>
  <c r="E10" i="38"/>
  <c r="G17" i="32" s="1"/>
  <c r="C10" i="38"/>
  <c r="C6" i="38"/>
  <c r="E6" i="38"/>
  <c r="G7" i="32" s="1"/>
  <c r="E7" i="38"/>
  <c r="G8" i="32" s="1"/>
  <c r="C7" i="38"/>
  <c r="E8" i="38"/>
  <c r="C8" i="38"/>
  <c r="C5" i="33" l="1"/>
  <c r="G28" i="33"/>
  <c r="F31" i="38"/>
  <c r="G36" i="33"/>
  <c r="F39" i="38"/>
  <c r="G34" i="33"/>
  <c r="F37" i="38"/>
  <c r="G25" i="33"/>
  <c r="F28" i="38"/>
  <c r="G35" i="33"/>
  <c r="F38" i="38"/>
  <c r="G26" i="33"/>
  <c r="F29" i="38"/>
  <c r="G20" i="33"/>
  <c r="F23" i="38"/>
  <c r="G30" i="33"/>
  <c r="F33" i="38"/>
  <c r="G23" i="33"/>
  <c r="F26" i="38"/>
  <c r="E26" i="23"/>
  <c r="G24" i="33"/>
  <c r="F27" i="38"/>
  <c r="G33" i="33"/>
  <c r="F36" i="38"/>
  <c r="C18" i="33"/>
  <c r="C43" i="38"/>
  <c r="D43" i="38" s="1"/>
  <c r="G29" i="33"/>
  <c r="F32" i="38"/>
  <c r="C42" i="38"/>
  <c r="D42" i="38" s="1"/>
  <c r="G27" i="33"/>
  <c r="F30" i="38"/>
  <c r="G31" i="33"/>
  <c r="F34" i="38"/>
  <c r="G9" i="32"/>
  <c r="G6" i="28"/>
  <c r="K39" i="32" l="1"/>
  <c r="J39" i="32"/>
  <c r="L44" i="15" l="1"/>
  <c r="L45" i="15"/>
  <c r="T36" i="23" l="1"/>
  <c r="T35" i="23"/>
  <c r="T34" i="23"/>
  <c r="T33" i="23"/>
  <c r="T32" i="23"/>
  <c r="T31" i="23"/>
  <c r="T30" i="23"/>
  <c r="T29" i="23"/>
  <c r="T28" i="23"/>
  <c r="H31" i="25"/>
  <c r="U33" i="23" s="1"/>
  <c r="H30" i="25"/>
  <c r="U32" i="23" s="1"/>
  <c r="H29" i="25"/>
  <c r="U31" i="23" s="1"/>
  <c r="H28" i="25"/>
  <c r="U30" i="23" s="1"/>
  <c r="H27" i="25"/>
  <c r="U29" i="23" s="1"/>
  <c r="H26" i="25"/>
  <c r="U28" i="23" s="1"/>
  <c r="A34" i="25"/>
  <c r="A33" i="25"/>
  <c r="A32" i="25"/>
  <c r="A31" i="25"/>
  <c r="A30" i="25"/>
  <c r="A29" i="25"/>
  <c r="A28" i="25"/>
  <c r="A27" i="25"/>
  <c r="A26" i="25"/>
  <c r="H19" i="25"/>
  <c r="H18" i="25"/>
  <c r="H17" i="25"/>
  <c r="U18" i="23" s="1"/>
  <c r="T24" i="23"/>
  <c r="T23" i="23"/>
  <c r="T22" i="23"/>
  <c r="T21" i="23"/>
  <c r="U20" i="23"/>
  <c r="T20" i="23"/>
  <c r="U19" i="23"/>
  <c r="T19" i="23"/>
  <c r="T18" i="23"/>
  <c r="T17" i="23"/>
  <c r="A23" i="25"/>
  <c r="A22" i="25"/>
  <c r="A21" i="25"/>
  <c r="A20" i="25"/>
  <c r="A19" i="25"/>
  <c r="A18" i="25"/>
  <c r="A17" i="25"/>
  <c r="N44" i="15" l="1"/>
  <c r="N45" i="15"/>
  <c r="N4" i="19"/>
  <c r="A1" i="23"/>
  <c r="A54" i="21" l="1"/>
  <c r="A53" i="21"/>
  <c r="B51" i="21" l="1"/>
  <c r="B17" i="36" l="1"/>
  <c r="B3" i="36"/>
  <c r="A7" i="36"/>
  <c r="A6" i="36"/>
  <c r="H41" i="33"/>
  <c r="A40" i="33"/>
  <c r="B41" i="33"/>
  <c r="D51" i="21"/>
  <c r="D26" i="36"/>
  <c r="C26" i="36"/>
  <c r="B26" i="36"/>
  <c r="D12" i="36"/>
  <c r="C12" i="36"/>
  <c r="B12" i="36"/>
  <c r="B23" i="35" l="1"/>
  <c r="E20" i="33"/>
  <c r="H63" i="25" l="1"/>
  <c r="H61" i="25"/>
  <c r="H60" i="25"/>
  <c r="H59" i="25"/>
  <c r="U61" i="23" s="1"/>
  <c r="H58" i="25"/>
  <c r="U60" i="23" s="1"/>
  <c r="H57" i="25"/>
  <c r="U59" i="23" s="1"/>
  <c r="H56" i="25"/>
  <c r="U58" i="23" s="1"/>
  <c r="H55" i="25"/>
  <c r="U57" i="23" s="1"/>
  <c r="H54" i="25"/>
  <c r="U56" i="23" s="1"/>
  <c r="H53" i="25"/>
  <c r="U55" i="23" s="1"/>
  <c r="H36" i="25"/>
  <c r="H34" i="25"/>
  <c r="U36" i="23" s="1"/>
  <c r="H33" i="25"/>
  <c r="U35" i="23" s="1"/>
  <c r="H32" i="25"/>
  <c r="U34" i="23" s="1"/>
  <c r="H25" i="25"/>
  <c r="H23" i="25"/>
  <c r="U24" i="23" s="1"/>
  <c r="H22" i="25"/>
  <c r="U23" i="23" s="1"/>
  <c r="H21" i="25"/>
  <c r="U22" i="23" s="1"/>
  <c r="H20" i="25"/>
  <c r="U21" i="23" s="1"/>
  <c r="H16" i="25"/>
  <c r="U17" i="23" s="1"/>
  <c r="H14" i="25"/>
  <c r="H13" i="25"/>
  <c r="H12" i="25"/>
  <c r="H11" i="25"/>
  <c r="H10" i="25"/>
  <c r="H9" i="25"/>
  <c r="H8" i="25"/>
  <c r="H7" i="25"/>
  <c r="B37" i="21" l="1"/>
  <c r="B36" i="21"/>
  <c r="A8" i="25" l="1"/>
  <c r="A9" i="25"/>
  <c r="A10" i="25"/>
  <c r="H62" i="15" l="1"/>
  <c r="L61" i="15"/>
  <c r="AC61" i="15"/>
  <c r="N61" i="15" l="1"/>
  <c r="K23" i="33" l="1"/>
  <c r="J23" i="33"/>
  <c r="K25" i="33"/>
  <c r="J25" i="33"/>
  <c r="K20" i="33"/>
  <c r="J20" i="33"/>
  <c r="J24" i="33"/>
  <c r="K24" i="33"/>
  <c r="W63" i="23"/>
  <c r="W62" i="23"/>
  <c r="W61" i="23"/>
  <c r="W60" i="23"/>
  <c r="W59" i="23"/>
  <c r="W58" i="23"/>
  <c r="W57" i="23"/>
  <c r="W56" i="23"/>
  <c r="W55" i="23"/>
  <c r="W38" i="23"/>
  <c r="W36" i="23"/>
  <c r="W35" i="23"/>
  <c r="W34" i="23"/>
  <c r="W33" i="23"/>
  <c r="W32" i="23"/>
  <c r="W31" i="23"/>
  <c r="W30" i="23"/>
  <c r="W29" i="23"/>
  <c r="W28" i="23"/>
  <c r="W27" i="23"/>
  <c r="W24" i="23"/>
  <c r="W23" i="23"/>
  <c r="W22" i="23"/>
  <c r="W21" i="23"/>
  <c r="W20" i="23"/>
  <c r="W19" i="23"/>
  <c r="W18" i="23"/>
  <c r="W17" i="23"/>
  <c r="W9" i="23"/>
  <c r="W10" i="23"/>
  <c r="W11" i="23"/>
  <c r="W12" i="23"/>
  <c r="W13" i="23"/>
  <c r="W14" i="23"/>
  <c r="W15" i="23"/>
  <c r="W8" i="23"/>
  <c r="O1" i="19" l="1"/>
  <c r="O4" i="19" l="1"/>
  <c r="AA4" i="19"/>
  <c r="H23" i="19"/>
  <c r="AC4" i="19" l="1"/>
  <c r="D40" i="28"/>
  <c r="B40" i="28"/>
  <c r="F40" i="28" s="1"/>
  <c r="G40" i="28" s="1"/>
  <c r="F39" i="28"/>
  <c r="G39" i="28" s="1"/>
  <c r="D39" i="28"/>
  <c r="B39" i="28"/>
  <c r="D38" i="28"/>
  <c r="B38" i="28"/>
  <c r="F38" i="28" s="1"/>
  <c r="G38" i="28" s="1"/>
  <c r="D37" i="28"/>
  <c r="B37" i="28"/>
  <c r="F37" i="28" s="1"/>
  <c r="G37" i="28" s="1"/>
  <c r="D36" i="28"/>
  <c r="B36" i="28"/>
  <c r="F36" i="28" s="1"/>
  <c r="G36" i="28" s="1"/>
  <c r="D35" i="28"/>
  <c r="B35" i="28"/>
  <c r="F35" i="28" s="1"/>
  <c r="G35" i="28" s="1"/>
  <c r="D34" i="28"/>
  <c r="B34" i="28"/>
  <c r="F34" i="28" s="1"/>
  <c r="G34" i="28" s="1"/>
  <c r="D33" i="28"/>
  <c r="B33" i="28"/>
  <c r="F33" i="28" s="1"/>
  <c r="G33" i="28" s="1"/>
  <c r="D32" i="28"/>
  <c r="B32" i="28"/>
  <c r="F32" i="28" s="1"/>
  <c r="G32" i="28" s="1"/>
  <c r="A32" i="28"/>
  <c r="A33" i="28"/>
  <c r="A34" i="28"/>
  <c r="A35" i="28"/>
  <c r="A36" i="28"/>
  <c r="B21" i="28"/>
  <c r="F21" i="28" s="1"/>
  <c r="G21" i="28" s="1"/>
  <c r="D21" i="28"/>
  <c r="B22" i="28"/>
  <c r="F22" i="28" s="1"/>
  <c r="G22" i="28" s="1"/>
  <c r="D22" i="28"/>
  <c r="B23" i="28"/>
  <c r="F23" i="28" s="1"/>
  <c r="G23" i="28" s="1"/>
  <c r="D23" i="28"/>
  <c r="B24" i="28"/>
  <c r="F24" i="28" s="1"/>
  <c r="G24" i="28" s="1"/>
  <c r="D24" i="28"/>
  <c r="B25" i="28"/>
  <c r="F25" i="28" s="1"/>
  <c r="G25" i="28" s="1"/>
  <c r="D25" i="28"/>
  <c r="B26" i="28"/>
  <c r="F26" i="28" s="1"/>
  <c r="G26" i="28" s="1"/>
  <c r="D26" i="28"/>
  <c r="B27" i="28"/>
  <c r="F27" i="28" s="1"/>
  <c r="G27" i="28" s="1"/>
  <c r="D27" i="28"/>
  <c r="A21" i="28"/>
  <c r="A22" i="28"/>
  <c r="A23" i="28"/>
  <c r="A24" i="28"/>
  <c r="A25" i="28"/>
  <c r="A26" i="28"/>
  <c r="A27" i="28"/>
  <c r="N20" i="23"/>
  <c r="S20" i="23" s="1"/>
  <c r="N19" i="23"/>
  <c r="Q19" i="23" s="1"/>
  <c r="N18" i="23"/>
  <c r="S18" i="23" s="1"/>
  <c r="T9" i="23"/>
  <c r="T10" i="23"/>
  <c r="T11" i="23"/>
  <c r="N28" i="23"/>
  <c r="P28" i="23" s="1"/>
  <c r="N29" i="23"/>
  <c r="Q29" i="23" s="1"/>
  <c r="N30" i="23"/>
  <c r="P30" i="23" s="1"/>
  <c r="N31" i="23"/>
  <c r="Q31" i="23" s="1"/>
  <c r="N32" i="23"/>
  <c r="Q32" i="23" s="1"/>
  <c r="N33" i="23"/>
  <c r="R33" i="23" s="1"/>
  <c r="N34" i="23"/>
  <c r="P34" i="23" s="1"/>
  <c r="N35" i="23"/>
  <c r="Q35" i="23" s="1"/>
  <c r="N36" i="23"/>
  <c r="P36" i="23" s="1"/>
  <c r="A11" i="28"/>
  <c r="A12" i="28"/>
  <c r="A13" i="28"/>
  <c r="A14" i="28"/>
  <c r="A15" i="28"/>
  <c r="A16" i="28"/>
  <c r="A17" i="28"/>
  <c r="B11" i="28"/>
  <c r="C11" i="28" s="1"/>
  <c r="D11" i="28"/>
  <c r="B12" i="28"/>
  <c r="D12" i="28"/>
  <c r="B13" i="28"/>
  <c r="C13" i="28" s="1"/>
  <c r="D13" i="28"/>
  <c r="Q28" i="23" l="1"/>
  <c r="R32" i="23"/>
  <c r="S33" i="23"/>
  <c r="P20" i="23"/>
  <c r="Q20" i="23"/>
  <c r="Q36" i="23"/>
  <c r="R29" i="23"/>
  <c r="Q34" i="23"/>
  <c r="O33" i="23"/>
  <c r="R28" i="23"/>
  <c r="S32" i="23"/>
  <c r="R36" i="23"/>
  <c r="O18" i="23"/>
  <c r="O28" i="23"/>
  <c r="P32" i="23"/>
  <c r="O36" i="23"/>
  <c r="S36" i="23"/>
  <c r="P18" i="23"/>
  <c r="O32" i="23"/>
  <c r="S28" i="23"/>
  <c r="R31" i="23"/>
  <c r="R34" i="23"/>
  <c r="Q18" i="23"/>
  <c r="Q30" i="23"/>
  <c r="R30" i="23"/>
  <c r="R35" i="23"/>
  <c r="R18" i="23"/>
  <c r="P19" i="23"/>
  <c r="R20" i="23"/>
  <c r="R19" i="23"/>
  <c r="O19" i="23"/>
  <c r="S19" i="23"/>
  <c r="O20" i="23"/>
  <c r="O29" i="23"/>
  <c r="S29" i="23"/>
  <c r="P33" i="23"/>
  <c r="P29" i="23"/>
  <c r="Q33" i="23"/>
  <c r="O30" i="23"/>
  <c r="S30" i="23"/>
  <c r="P31" i="23"/>
  <c r="O34" i="23"/>
  <c r="S34" i="23"/>
  <c r="P35" i="23"/>
  <c r="O31" i="23"/>
  <c r="S31" i="23"/>
  <c r="O35" i="23"/>
  <c r="S35" i="23"/>
  <c r="F11" i="28"/>
  <c r="G11" i="28" s="1"/>
  <c r="F13" i="28"/>
  <c r="G13" i="28" s="1"/>
  <c r="C12" i="28"/>
  <c r="F12" i="28" s="1"/>
  <c r="G12" i="28" s="1"/>
  <c r="K30" i="33" l="1"/>
  <c r="J30" i="33"/>
  <c r="K34" i="33"/>
  <c r="J34" i="33"/>
  <c r="AC55" i="15"/>
  <c r="AC56" i="15"/>
  <c r="AC57" i="15"/>
  <c r="AC58" i="15"/>
  <c r="AC59" i="15"/>
  <c r="L6" i="19" l="1"/>
  <c r="L4" i="15"/>
  <c r="M6" i="19" l="1"/>
  <c r="M4" i="15"/>
  <c r="N6" i="19"/>
  <c r="N4" i="15"/>
  <c r="R23" i="19"/>
  <c r="E37" i="23"/>
  <c r="E7" i="23"/>
  <c r="O6" i="19" l="1"/>
  <c r="AA6" i="19"/>
  <c r="O4" i="15"/>
  <c r="AA4" i="15"/>
  <c r="L22" i="19"/>
  <c r="L21" i="19"/>
  <c r="L20" i="19"/>
  <c r="L19" i="19"/>
  <c r="L18" i="19"/>
  <c r="L17" i="19"/>
  <c r="L16" i="19"/>
  <c r="L15" i="19"/>
  <c r="L14" i="19"/>
  <c r="L13" i="19"/>
  <c r="L12" i="19"/>
  <c r="L11" i="19"/>
  <c r="L10" i="19"/>
  <c r="L9" i="19"/>
  <c r="L8" i="19"/>
  <c r="L7" i="19"/>
  <c r="L5" i="19"/>
  <c r="M7" i="19" l="1"/>
  <c r="O7" i="19" s="1"/>
  <c r="AA7" i="19"/>
  <c r="AC6" i="19"/>
  <c r="M5" i="19"/>
  <c r="N22" i="19"/>
  <c r="N10" i="19"/>
  <c r="N18" i="19"/>
  <c r="N11" i="19"/>
  <c r="N8" i="19"/>
  <c r="N5" i="19"/>
  <c r="N14" i="19"/>
  <c r="N7" i="19"/>
  <c r="N15" i="19"/>
  <c r="N19" i="19"/>
  <c r="N12" i="19"/>
  <c r="N16" i="19"/>
  <c r="N20" i="19"/>
  <c r="N9" i="19"/>
  <c r="N13" i="19"/>
  <c r="N17" i="19"/>
  <c r="N21" i="19"/>
  <c r="L23" i="19"/>
  <c r="P1" i="19"/>
  <c r="AC7" i="19" l="1"/>
  <c r="P12" i="19"/>
  <c r="S12" i="19" s="1"/>
  <c r="P7" i="19"/>
  <c r="P17" i="19"/>
  <c r="S17" i="19" s="1"/>
  <c r="P13" i="19"/>
  <c r="P14" i="19"/>
  <c r="S14" i="19" s="1"/>
  <c r="P9" i="19"/>
  <c r="P20" i="19"/>
  <c r="S20" i="19" s="1"/>
  <c r="P8" i="19"/>
  <c r="S8" i="19" s="1"/>
  <c r="P11" i="19"/>
  <c r="S11" i="19" s="1"/>
  <c r="P19" i="19"/>
  <c r="P10" i="19"/>
  <c r="S10" i="19" s="1"/>
  <c r="P4" i="19"/>
  <c r="P6" i="19"/>
  <c r="P18" i="19"/>
  <c r="S18" i="19" s="1"/>
  <c r="P21" i="19"/>
  <c r="S21" i="19" s="1"/>
  <c r="P15" i="19"/>
  <c r="S15" i="19" s="1"/>
  <c r="P22" i="19"/>
  <c r="P5" i="19"/>
  <c r="AA5" i="19"/>
  <c r="O5" i="19"/>
  <c r="AB16" i="19"/>
  <c r="P16" i="19"/>
  <c r="S16" i="19" s="1"/>
  <c r="AB11" i="19"/>
  <c r="AB18" i="19"/>
  <c r="AB4" i="19"/>
  <c r="AB6" i="19"/>
  <c r="AB14" i="19"/>
  <c r="AB13" i="19"/>
  <c r="AB12" i="19"/>
  <c r="AB9" i="19"/>
  <c r="AB19" i="19"/>
  <c r="AB8" i="19"/>
  <c r="AB22" i="19"/>
  <c r="AB17" i="19"/>
  <c r="AB15" i="19"/>
  <c r="AB21" i="19"/>
  <c r="AB20" i="19"/>
  <c r="AB7" i="19"/>
  <c r="AB5" i="19"/>
  <c r="AB10" i="19"/>
  <c r="N23" i="19"/>
  <c r="P1" i="15"/>
  <c r="L46" i="15"/>
  <c r="N46" i="15" s="1"/>
  <c r="L47" i="15"/>
  <c r="L48" i="15"/>
  <c r="L49" i="15"/>
  <c r="L50" i="15"/>
  <c r="L51" i="15"/>
  <c r="L52" i="15"/>
  <c r="L53" i="15"/>
  <c r="L54" i="15"/>
  <c r="L55" i="15"/>
  <c r="L56" i="15"/>
  <c r="L57" i="15"/>
  <c r="L58" i="15"/>
  <c r="L59" i="15"/>
  <c r="L60" i="15"/>
  <c r="P46" i="15" l="1"/>
  <c r="AD17" i="19"/>
  <c r="AD7" i="19"/>
  <c r="AD13" i="19"/>
  <c r="AD9" i="19"/>
  <c r="AD10" i="19"/>
  <c r="P29" i="15"/>
  <c r="S29" i="15" s="1"/>
  <c r="P37" i="15"/>
  <c r="S37" i="15" s="1"/>
  <c r="P11" i="15"/>
  <c r="S11" i="15" s="1"/>
  <c r="D35" i="38" s="1"/>
  <c r="P22" i="15"/>
  <c r="S22" i="15" s="1"/>
  <c r="P33" i="15"/>
  <c r="S33" i="15" s="1"/>
  <c r="P31" i="15"/>
  <c r="S31" i="15" s="1"/>
  <c r="P24" i="15"/>
  <c r="S24" i="15" s="1"/>
  <c r="P14" i="15"/>
  <c r="S14" i="15" s="1"/>
  <c r="P19" i="15"/>
  <c r="S19" i="15" s="1"/>
  <c r="P7" i="15"/>
  <c r="S7" i="15" s="1"/>
  <c r="P8" i="15"/>
  <c r="S8" i="15" s="1"/>
  <c r="D20" i="38" s="1"/>
  <c r="P36" i="15"/>
  <c r="S36" i="15" s="1"/>
  <c r="P27" i="15"/>
  <c r="S27" i="15" s="1"/>
  <c r="P15" i="15"/>
  <c r="S15" i="15" s="1"/>
  <c r="P6" i="15"/>
  <c r="S6" i="15" s="1"/>
  <c r="D17" i="38" s="1"/>
  <c r="P9" i="15"/>
  <c r="S9" i="15" s="1"/>
  <c r="D21" i="38" s="1"/>
  <c r="P17" i="15"/>
  <c r="S17" i="15" s="1"/>
  <c r="P26" i="15"/>
  <c r="S26" i="15" s="1"/>
  <c r="P34" i="15"/>
  <c r="S34" i="15" s="1"/>
  <c r="P12" i="15"/>
  <c r="S12" i="15" s="1"/>
  <c r="P13" i="15"/>
  <c r="S13" i="15" s="1"/>
  <c r="P30" i="15"/>
  <c r="S30" i="15" s="1"/>
  <c r="P16" i="15"/>
  <c r="S16" i="15" s="1"/>
  <c r="P28" i="15"/>
  <c r="S28" i="15" s="1"/>
  <c r="P41" i="15"/>
  <c r="S41" i="15" s="1"/>
  <c r="P20" i="15"/>
  <c r="S20" i="15" s="1"/>
  <c r="P21" i="15"/>
  <c r="S21" i="15" s="1"/>
  <c r="P40" i="15"/>
  <c r="S40" i="15" s="1"/>
  <c r="P10" i="15"/>
  <c r="S10" i="15" s="1"/>
  <c r="P18" i="15"/>
  <c r="S18" i="15" s="1"/>
  <c r="P25" i="15"/>
  <c r="S25" i="15" s="1"/>
  <c r="P32" i="15"/>
  <c r="S32" i="15" s="1"/>
  <c r="P39" i="15"/>
  <c r="S39" i="15" s="1"/>
  <c r="P38" i="15"/>
  <c r="S38" i="15" s="1"/>
  <c r="P35" i="15"/>
  <c r="S35" i="15" s="1"/>
  <c r="P5" i="15"/>
  <c r="S5" i="15" s="1"/>
  <c r="D16" i="38" s="1"/>
  <c r="P42" i="15"/>
  <c r="S42" i="15" s="1"/>
  <c r="P23" i="15"/>
  <c r="S23" i="15" s="1"/>
  <c r="P45" i="15"/>
  <c r="P44" i="15"/>
  <c r="P61" i="15"/>
  <c r="S61" i="15" s="1"/>
  <c r="P4" i="15"/>
  <c r="AC5" i="19"/>
  <c r="AD19" i="19"/>
  <c r="AD6" i="19"/>
  <c r="AD5" i="19"/>
  <c r="AD22" i="19"/>
  <c r="AD4" i="19"/>
  <c r="AD20" i="19"/>
  <c r="AD21" i="19"/>
  <c r="AD15" i="19"/>
  <c r="AD12" i="19"/>
  <c r="S22" i="19"/>
  <c r="AD16" i="19"/>
  <c r="AB61" i="15"/>
  <c r="AB4" i="15"/>
  <c r="S13" i="19"/>
  <c r="AD8" i="19"/>
  <c r="AD14" i="19"/>
  <c r="S19" i="19"/>
  <c r="AD11" i="19"/>
  <c r="AD18" i="19"/>
  <c r="S9" i="19"/>
  <c r="N56" i="15"/>
  <c r="P56" i="15" s="1"/>
  <c r="N48" i="15"/>
  <c r="P48" i="15" s="1"/>
  <c r="N51" i="15"/>
  <c r="P51" i="15" s="1"/>
  <c r="N52" i="15"/>
  <c r="P52" i="15" s="1"/>
  <c r="N55" i="15"/>
  <c r="N58" i="15"/>
  <c r="P58" i="15" s="1"/>
  <c r="N54" i="15"/>
  <c r="P54" i="15" s="1"/>
  <c r="N50" i="15"/>
  <c r="P50" i="15" s="1"/>
  <c r="N60" i="15"/>
  <c r="P60" i="15" s="1"/>
  <c r="N59" i="15"/>
  <c r="P59" i="15" s="1"/>
  <c r="N47" i="15"/>
  <c r="P47" i="15" s="1"/>
  <c r="N57" i="15"/>
  <c r="P57" i="15" s="1"/>
  <c r="N53" i="15"/>
  <c r="P53" i="15" s="1"/>
  <c r="N49" i="15"/>
  <c r="P49" i="15" s="1"/>
  <c r="S7" i="19"/>
  <c r="S6" i="19"/>
  <c r="C17" i="11"/>
  <c r="C8" i="11"/>
  <c r="F32" i="33" l="1"/>
  <c r="F35" i="38"/>
  <c r="D24" i="38"/>
  <c r="F21" i="33" s="1"/>
  <c r="D18" i="38"/>
  <c r="D19" i="38"/>
  <c r="F13" i="33"/>
  <c r="F21" i="38"/>
  <c r="F12" i="33"/>
  <c r="F20" i="38"/>
  <c r="M1" i="19"/>
  <c r="M1" i="15"/>
  <c r="AB55" i="15"/>
  <c r="P55" i="15"/>
  <c r="AD4" i="15"/>
  <c r="AD61" i="15"/>
  <c r="AB56" i="15"/>
  <c r="AD56" i="15" s="1"/>
  <c r="AB57" i="15"/>
  <c r="AD57" i="15" s="1"/>
  <c r="AB54" i="15"/>
  <c r="AB60" i="15"/>
  <c r="AB59" i="15"/>
  <c r="AD59" i="15" s="1"/>
  <c r="AB58" i="15"/>
  <c r="AD58" i="15" s="1"/>
  <c r="AC60" i="15"/>
  <c r="AC54" i="15"/>
  <c r="F24" i="38" l="1"/>
  <c r="F22" i="33"/>
  <c r="F25" i="38"/>
  <c r="F10" i="33"/>
  <c r="F18" i="38"/>
  <c r="F11" i="33"/>
  <c r="F19" i="38"/>
  <c r="AD55" i="15"/>
  <c r="AD60" i="15"/>
  <c r="AD54" i="15"/>
  <c r="M23" i="19"/>
  <c r="C7" i="35"/>
  <c r="C8" i="35" s="1"/>
  <c r="G22" i="35"/>
  <c r="G10" i="35"/>
  <c r="G24" i="35" s="1"/>
  <c r="B14" i="35" s="1"/>
  <c r="B27" i="35" s="1"/>
  <c r="AB49" i="15" l="1"/>
  <c r="AB51" i="15"/>
  <c r="AB48" i="15"/>
  <c r="AB45" i="15"/>
  <c r="AB50" i="15"/>
  <c r="AB44" i="15"/>
  <c r="AB52" i="15"/>
  <c r="AB47" i="15"/>
  <c r="AB53" i="15"/>
  <c r="AB46" i="15"/>
  <c r="AD46" i="15" s="1"/>
  <c r="AA46" i="15"/>
  <c r="P23" i="19"/>
  <c r="C20" i="35"/>
  <c r="C24" i="35"/>
  <c r="AC52" i="15"/>
  <c r="AC53" i="15"/>
  <c r="C17" i="35"/>
  <c r="C21" i="35"/>
  <c r="C10" i="35"/>
  <c r="C23" i="35"/>
  <c r="C14" i="35"/>
  <c r="AD51" i="15" l="1"/>
  <c r="AD48" i="15"/>
  <c r="AD49" i="15"/>
  <c r="AD47" i="15"/>
  <c r="AD44" i="15"/>
  <c r="AD45" i="15"/>
  <c r="AD53" i="15"/>
  <c r="AD52" i="15"/>
  <c r="AD50" i="15"/>
  <c r="C29" i="35"/>
  <c r="D29" i="21" s="1"/>
  <c r="L38" i="33" l="1"/>
  <c r="C41" i="33"/>
  <c r="F1" i="33"/>
  <c r="F1" i="32"/>
  <c r="L37" i="33" l="1"/>
  <c r="L30" i="33"/>
  <c r="L24" i="33"/>
  <c r="L20" i="33"/>
  <c r="L34" i="33"/>
  <c r="L23" i="33"/>
  <c r="L25" i="33"/>
  <c r="A1" i="33"/>
  <c r="A1" i="32"/>
  <c r="E26" i="33" l="1"/>
  <c r="E7" i="33"/>
  <c r="K43" i="32"/>
  <c r="J43" i="32"/>
  <c r="K42" i="32"/>
  <c r="J42" i="32"/>
  <c r="K41" i="32"/>
  <c r="J41" i="32"/>
  <c r="K40" i="32"/>
  <c r="J40" i="32"/>
  <c r="J38" i="32" l="1"/>
  <c r="K26" i="32"/>
  <c r="J26" i="32"/>
  <c r="E9" i="32"/>
  <c r="E8" i="32"/>
  <c r="E7" i="32"/>
  <c r="A1" i="28" l="1"/>
  <c r="A1" i="29"/>
  <c r="L43" i="15" l="1"/>
  <c r="N43" i="15" l="1"/>
  <c r="L62" i="15"/>
  <c r="M62" i="15"/>
  <c r="A72" i="28"/>
  <c r="A73" i="28"/>
  <c r="A74" i="28"/>
  <c r="A75" i="28"/>
  <c r="A30" i="28"/>
  <c r="B2" i="25"/>
  <c r="A1" i="25"/>
  <c r="A2" i="24"/>
  <c r="A1" i="24"/>
  <c r="E3" i="23"/>
  <c r="A1" i="20"/>
  <c r="N62" i="15" l="1"/>
  <c r="P43" i="15"/>
  <c r="P62" i="15" s="1"/>
  <c r="N17" i="23"/>
  <c r="O17" i="23" s="1"/>
  <c r="N54" i="23"/>
  <c r="N50" i="23"/>
  <c r="N48" i="23"/>
  <c r="N44" i="23"/>
  <c r="N45" i="23"/>
  <c r="N41" i="23"/>
  <c r="N39" i="23"/>
  <c r="N51" i="23"/>
  <c r="N49" i="23"/>
  <c r="N47" i="23"/>
  <c r="N52" i="23"/>
  <c r="N46" i="23"/>
  <c r="N40" i="23"/>
  <c r="N43" i="23"/>
  <c r="N42" i="23"/>
  <c r="N53" i="23"/>
  <c r="AB43" i="15"/>
  <c r="D26" i="23"/>
  <c r="N9" i="23"/>
  <c r="N10" i="23"/>
  <c r="N11" i="23"/>
  <c r="J22" i="20"/>
  <c r="J21" i="20"/>
  <c r="J20" i="20"/>
  <c r="J19" i="20"/>
  <c r="J18" i="20"/>
  <c r="J17" i="20"/>
  <c r="J16" i="20"/>
  <c r="J13" i="20"/>
  <c r="J12" i="20"/>
  <c r="J11" i="20"/>
  <c r="J10" i="20"/>
  <c r="J9" i="20"/>
  <c r="J7" i="20"/>
  <c r="J8" i="20"/>
  <c r="J6" i="20"/>
  <c r="L1" i="20"/>
  <c r="R17" i="23" l="1"/>
  <c r="P17" i="23"/>
  <c r="Q17" i="23"/>
  <c r="S17" i="23"/>
  <c r="R42" i="23"/>
  <c r="S42" i="23"/>
  <c r="Q42" i="23"/>
  <c r="O42" i="23"/>
  <c r="P42" i="23"/>
  <c r="R52" i="23"/>
  <c r="Q52" i="23"/>
  <c r="P52" i="23"/>
  <c r="S52" i="23"/>
  <c r="O52" i="23"/>
  <c r="Q39" i="23"/>
  <c r="P39" i="23"/>
  <c r="R39" i="23"/>
  <c r="O39" i="23"/>
  <c r="S39" i="23"/>
  <c r="R48" i="23"/>
  <c r="Q48" i="23"/>
  <c r="O48" i="23"/>
  <c r="S48" i="23"/>
  <c r="P48" i="23"/>
  <c r="Q47" i="23"/>
  <c r="P47" i="23"/>
  <c r="R47" i="23"/>
  <c r="O47" i="23"/>
  <c r="S47" i="23"/>
  <c r="R50" i="23"/>
  <c r="S50" i="23"/>
  <c r="Q50" i="23"/>
  <c r="O50" i="23"/>
  <c r="P50" i="23"/>
  <c r="Q43" i="23"/>
  <c r="R43" i="23"/>
  <c r="P43" i="23"/>
  <c r="O43" i="23"/>
  <c r="S43" i="23"/>
  <c r="S41" i="23"/>
  <c r="Q41" i="23"/>
  <c r="R41" i="23"/>
  <c r="P41" i="23"/>
  <c r="O41" i="23"/>
  <c r="R40" i="23"/>
  <c r="S40" i="23"/>
  <c r="P40" i="23"/>
  <c r="Q40" i="23"/>
  <c r="O40" i="23"/>
  <c r="S45" i="23"/>
  <c r="Q45" i="23"/>
  <c r="P45" i="23"/>
  <c r="R45" i="23"/>
  <c r="O45" i="23"/>
  <c r="R54" i="23"/>
  <c r="S54" i="23"/>
  <c r="Q54" i="23"/>
  <c r="P54" i="23"/>
  <c r="O54" i="23"/>
  <c r="S49" i="23"/>
  <c r="Q49" i="23"/>
  <c r="R49" i="23"/>
  <c r="O49" i="23"/>
  <c r="P49" i="23"/>
  <c r="S53" i="23"/>
  <c r="Q53" i="23"/>
  <c r="P53" i="23"/>
  <c r="R53" i="23"/>
  <c r="O53" i="23"/>
  <c r="R46" i="23"/>
  <c r="S46" i="23"/>
  <c r="O46" i="23"/>
  <c r="Q46" i="23"/>
  <c r="P46" i="23"/>
  <c r="Q51" i="23"/>
  <c r="R51" i="23"/>
  <c r="S51" i="23"/>
  <c r="P51" i="23"/>
  <c r="O51" i="23"/>
  <c r="R44" i="23"/>
  <c r="Q44" i="23"/>
  <c r="P44" i="23"/>
  <c r="S44" i="23"/>
  <c r="O44" i="23"/>
  <c r="AD43" i="15"/>
  <c r="P10" i="23"/>
  <c r="S10" i="23"/>
  <c r="U10" i="23"/>
  <c r="R10" i="23"/>
  <c r="O10" i="23"/>
  <c r="Q10" i="23"/>
  <c r="O11" i="23"/>
  <c r="R11" i="23"/>
  <c r="Q11" i="23"/>
  <c r="U11" i="23"/>
  <c r="P11" i="23"/>
  <c r="S11" i="23"/>
  <c r="O9" i="23"/>
  <c r="Q9" i="23"/>
  <c r="U9" i="23"/>
  <c r="R9" i="23"/>
  <c r="S9" i="23"/>
  <c r="P9" i="23"/>
  <c r="H48" i="24"/>
  <c r="I48" i="24" s="1"/>
  <c r="T65" i="23" l="1"/>
  <c r="T38" i="23"/>
  <c r="T27" i="23"/>
  <c r="T64" i="23" l="1"/>
  <c r="I24" i="19" l="1"/>
  <c r="B30" i="28" l="1"/>
  <c r="E30" i="28" s="1"/>
  <c r="A71" i="28"/>
  <c r="D68" i="28"/>
  <c r="B68" i="28"/>
  <c r="F68" i="28" s="1"/>
  <c r="G68" i="28" s="1"/>
  <c r="A68" i="28"/>
  <c r="D67" i="28"/>
  <c r="B67" i="28"/>
  <c r="F67" i="28" s="1"/>
  <c r="G67" i="28" s="1"/>
  <c r="A67" i="28"/>
  <c r="D66" i="28"/>
  <c r="B66" i="28"/>
  <c r="A66" i="28"/>
  <c r="D65" i="28"/>
  <c r="B65" i="28"/>
  <c r="A65" i="28"/>
  <c r="D64" i="28"/>
  <c r="B64" i="28"/>
  <c r="A64" i="28"/>
  <c r="D63" i="28"/>
  <c r="B63" i="28"/>
  <c r="A63" i="28"/>
  <c r="D62" i="28"/>
  <c r="B62" i="28"/>
  <c r="A62" i="28"/>
  <c r="D43" i="28"/>
  <c r="B43" i="28"/>
  <c r="F43" i="28" s="1"/>
  <c r="G43" i="28" s="1"/>
  <c r="A43" i="28"/>
  <c r="A40" i="28"/>
  <c r="A39" i="28"/>
  <c r="A38" i="28"/>
  <c r="D31" i="28"/>
  <c r="B31" i="28"/>
  <c r="A31" i="28"/>
  <c r="D20" i="28"/>
  <c r="B20" i="28"/>
  <c r="F20" i="28" s="1"/>
  <c r="G20" i="28" s="1"/>
  <c r="A20" i="28"/>
  <c r="D17" i="28"/>
  <c r="D16" i="28"/>
  <c r="D15" i="28"/>
  <c r="D14" i="28"/>
  <c r="D10" i="28"/>
  <c r="B17" i="28"/>
  <c r="C17" i="28" s="1"/>
  <c r="B16" i="28"/>
  <c r="C16" i="28" s="1"/>
  <c r="B15" i="28"/>
  <c r="C15" i="28" s="1"/>
  <c r="B14" i="28"/>
  <c r="B10" i="28"/>
  <c r="C10" i="28" s="1"/>
  <c r="A10" i="28"/>
  <c r="E66" i="28" l="1"/>
  <c r="F66" i="28" s="1"/>
  <c r="G66" i="28" s="1"/>
  <c r="E64" i="28"/>
  <c r="F64" i="28" s="1"/>
  <c r="G64" i="28" s="1"/>
  <c r="E63" i="28"/>
  <c r="F63" i="28" s="1"/>
  <c r="G63" i="28" s="1"/>
  <c r="E62" i="28"/>
  <c r="F62" i="28" s="1"/>
  <c r="G62" i="28" s="1"/>
  <c r="E65" i="28"/>
  <c r="F65" i="28" s="1"/>
  <c r="G65" i="28" s="1"/>
  <c r="F15" i="28"/>
  <c r="G15" i="28" s="1"/>
  <c r="P26" i="23"/>
  <c r="F17" i="28"/>
  <c r="G17" i="28" s="1"/>
  <c r="F31" i="28"/>
  <c r="G31" i="28" s="1"/>
  <c r="F16" i="28"/>
  <c r="G16" i="28" s="1"/>
  <c r="C14" i="28"/>
  <c r="F14" i="28" s="1"/>
  <c r="G14" i="28" s="1"/>
  <c r="G28" i="28"/>
  <c r="G69" i="28" l="1"/>
  <c r="D30" i="28"/>
  <c r="F10" i="28"/>
  <c r="G10" i="28" l="1"/>
  <c r="G18" i="28" s="1"/>
  <c r="F6" i="25"/>
  <c r="G6" i="25"/>
  <c r="E6" i="25"/>
  <c r="A63" i="25"/>
  <c r="A61" i="25"/>
  <c r="A60" i="25"/>
  <c r="A59" i="25"/>
  <c r="A58" i="25"/>
  <c r="A57" i="25"/>
  <c r="A56" i="25"/>
  <c r="A55" i="25"/>
  <c r="A54" i="25"/>
  <c r="A53" i="25"/>
  <c r="A36" i="25"/>
  <c r="A25" i="25"/>
  <c r="A16" i="25"/>
  <c r="A14" i="25"/>
  <c r="A13" i="25"/>
  <c r="A12" i="25"/>
  <c r="Q13" i="23"/>
  <c r="T13" i="23"/>
  <c r="A11" i="25"/>
  <c r="A7" i="25"/>
  <c r="N24" i="23"/>
  <c r="N23" i="23"/>
  <c r="N22" i="23"/>
  <c r="N21" i="23"/>
  <c r="T15" i="23"/>
  <c r="T14" i="23"/>
  <c r="T12" i="23"/>
  <c r="T8" i="23"/>
  <c r="W12" i="29"/>
  <c r="M26" i="23" s="1"/>
  <c r="R94" i="29"/>
  <c r="M17" i="29" s="1"/>
  <c r="R82" i="29"/>
  <c r="M16" i="29" s="1"/>
  <c r="W11" i="29" s="1"/>
  <c r="B71" i="29"/>
  <c r="R70" i="29"/>
  <c r="B70" i="29"/>
  <c r="B69" i="29"/>
  <c r="B68" i="29"/>
  <c r="E67" i="29"/>
  <c r="E68" i="29" s="1"/>
  <c r="E69" i="29" s="1"/>
  <c r="E70" i="29" s="1"/>
  <c r="E71" i="29" s="1"/>
  <c r="B67" i="29"/>
  <c r="B66" i="29"/>
  <c r="B65" i="29"/>
  <c r="B64" i="29"/>
  <c r="B63" i="29"/>
  <c r="B62" i="29"/>
  <c r="B61" i="29"/>
  <c r="B60" i="29"/>
  <c r="B59" i="29"/>
  <c r="R58" i="29"/>
  <c r="M14" i="29" s="1"/>
  <c r="B58" i="29"/>
  <c r="B57" i="29"/>
  <c r="B56" i="29"/>
  <c r="B55" i="29"/>
  <c r="B54" i="29"/>
  <c r="B53" i="29"/>
  <c r="B52" i="29"/>
  <c r="B51" i="29"/>
  <c r="B50" i="29"/>
  <c r="B49" i="29"/>
  <c r="B48" i="29"/>
  <c r="B47" i="29"/>
  <c r="R46" i="29"/>
  <c r="M13" i="29" s="1"/>
  <c r="H46" i="29"/>
  <c r="B46" i="29"/>
  <c r="H45" i="29"/>
  <c r="B45" i="29"/>
  <c r="H44" i="29"/>
  <c r="B44" i="29"/>
  <c r="H43" i="29"/>
  <c r="B43" i="29"/>
  <c r="H42" i="29"/>
  <c r="B42" i="29"/>
  <c r="H41" i="29"/>
  <c r="B41" i="29"/>
  <c r="H40" i="29"/>
  <c r="B40" i="29"/>
  <c r="H39" i="29"/>
  <c r="B39" i="29"/>
  <c r="H38" i="29"/>
  <c r="B38" i="29"/>
  <c r="H37" i="29"/>
  <c r="B37" i="29"/>
  <c r="H36" i="29"/>
  <c r="B36" i="29"/>
  <c r="H35" i="29"/>
  <c r="B35" i="29"/>
  <c r="R34" i="29"/>
  <c r="M12" i="29" s="1"/>
  <c r="H34" i="29"/>
  <c r="B34" i="29"/>
  <c r="H33" i="29"/>
  <c r="B33" i="29"/>
  <c r="B32" i="29"/>
  <c r="B31" i="29"/>
  <c r="B30" i="29"/>
  <c r="B29" i="29"/>
  <c r="B28" i="29"/>
  <c r="B27" i="29"/>
  <c r="B26" i="29"/>
  <c r="B25" i="29"/>
  <c r="B24" i="29"/>
  <c r="B23" i="29"/>
  <c r="R22" i="29"/>
  <c r="M11" i="29" s="1"/>
  <c r="B22" i="29"/>
  <c r="B21" i="29"/>
  <c r="B20" i="29"/>
  <c r="B19" i="29"/>
  <c r="B18" i="29"/>
  <c r="B17" i="29"/>
  <c r="B16" i="29"/>
  <c r="M15" i="29"/>
  <c r="B15" i="29"/>
  <c r="B14" i="29"/>
  <c r="B13" i="29"/>
  <c r="B12" i="29"/>
  <c r="G11" i="29"/>
  <c r="H11" i="29" s="1"/>
  <c r="B11" i="29"/>
  <c r="R10" i="29"/>
  <c r="M10" i="29" s="1"/>
  <c r="H10" i="29"/>
  <c r="K38" i="32" l="1"/>
  <c r="V13" i="23"/>
  <c r="V48" i="23"/>
  <c r="V51" i="23"/>
  <c r="V44" i="23"/>
  <c r="V42" i="23"/>
  <c r="V46" i="23"/>
  <c r="V54" i="23"/>
  <c r="V52" i="23"/>
  <c r="V43" i="23"/>
  <c r="V47" i="23"/>
  <c r="V39" i="23"/>
  <c r="V50" i="23"/>
  <c r="V53" i="23"/>
  <c r="V41" i="23"/>
  <c r="V49" i="23"/>
  <c r="V45" i="23"/>
  <c r="V40" i="23"/>
  <c r="V32" i="23"/>
  <c r="V29" i="23"/>
  <c r="V19" i="23"/>
  <c r="V31" i="23"/>
  <c r="V35" i="23"/>
  <c r="V18" i="23"/>
  <c r="V28" i="23"/>
  <c r="V33" i="23"/>
  <c r="V30" i="23"/>
  <c r="V36" i="23"/>
  <c r="V34" i="23"/>
  <c r="V20" i="23"/>
  <c r="V17" i="23"/>
  <c r="V9" i="23"/>
  <c r="V10" i="23"/>
  <c r="V11" i="23"/>
  <c r="V4" i="23"/>
  <c r="P22" i="23"/>
  <c r="P23" i="23"/>
  <c r="P24" i="23"/>
  <c r="P21" i="23"/>
  <c r="T7" i="23"/>
  <c r="G12" i="29"/>
  <c r="F30" i="28" l="1"/>
  <c r="G30" i="28" s="1"/>
  <c r="G41" i="28" s="1"/>
  <c r="H12" i="29"/>
  <c r="G13" i="29"/>
  <c r="H13" i="29" l="1"/>
  <c r="G14" i="29"/>
  <c r="H14" i="29" l="1"/>
  <c r="G15" i="29"/>
  <c r="H15" i="29" l="1"/>
  <c r="G16" i="29"/>
  <c r="H16" i="29" l="1"/>
  <c r="G17" i="29"/>
  <c r="H17" i="29" l="1"/>
  <c r="G18" i="29"/>
  <c r="H18" i="29" l="1"/>
  <c r="G19" i="29"/>
  <c r="G20" i="29" l="1"/>
  <c r="H19" i="29"/>
  <c r="G21" i="29" l="1"/>
  <c r="H20" i="29"/>
  <c r="H21" i="29" l="1"/>
  <c r="G22" i="29"/>
  <c r="H22" i="29" l="1"/>
  <c r="G23" i="29"/>
  <c r="H23" i="29" l="1"/>
  <c r="G24" i="29"/>
  <c r="G25" i="29" l="1"/>
  <c r="H24" i="29"/>
  <c r="G26" i="29" l="1"/>
  <c r="H25" i="29"/>
  <c r="H26" i="29" l="1"/>
  <c r="G27" i="29"/>
  <c r="H27" i="29" l="1"/>
  <c r="G28" i="29"/>
  <c r="G29" i="29" l="1"/>
  <c r="H28" i="29"/>
  <c r="G30" i="29" l="1"/>
  <c r="H29" i="29"/>
  <c r="H30" i="29" l="1"/>
  <c r="G31" i="29"/>
  <c r="H31" i="29" l="1"/>
  <c r="G32" i="29"/>
  <c r="H32" i="29" s="1"/>
  <c r="G62" i="25" l="1"/>
  <c r="F62" i="25"/>
  <c r="E62" i="25"/>
  <c r="G35" i="25"/>
  <c r="F35" i="25"/>
  <c r="E35" i="25"/>
  <c r="G24" i="25"/>
  <c r="F24" i="25"/>
  <c r="E24" i="25"/>
  <c r="G15" i="25"/>
  <c r="F15" i="25"/>
  <c r="E15" i="25"/>
  <c r="F59" i="24"/>
  <c r="F58" i="24"/>
  <c r="F57" i="24"/>
  <c r="F56" i="24"/>
  <c r="F55" i="24"/>
  <c r="F54" i="24"/>
  <c r="F53" i="24"/>
  <c r="F52" i="24"/>
  <c r="F51" i="24"/>
  <c r="F50" i="24"/>
  <c r="F46" i="24"/>
  <c r="F45" i="24"/>
  <c r="F44" i="24"/>
  <c r="F43" i="24"/>
  <c r="F42" i="24"/>
  <c r="F38" i="24"/>
  <c r="F37" i="24"/>
  <c r="F36" i="24"/>
  <c r="F35" i="24"/>
  <c r="F34" i="24"/>
  <c r="F30" i="24"/>
  <c r="F29" i="24"/>
  <c r="F28" i="24"/>
  <c r="F27" i="24"/>
  <c r="F26" i="24"/>
  <c r="F20" i="24"/>
  <c r="F19" i="24"/>
  <c r="F18" i="24"/>
  <c r="F14" i="24"/>
  <c r="D75" i="28" s="1"/>
  <c r="G75" i="28" s="1"/>
  <c r="F13" i="24"/>
  <c r="D74" i="28" s="1"/>
  <c r="G74" i="28" s="1"/>
  <c r="F12" i="24"/>
  <c r="D73" i="28" s="1"/>
  <c r="G73" i="28" s="1"/>
  <c r="F11" i="24"/>
  <c r="D72" i="28" s="1"/>
  <c r="G72" i="28" s="1"/>
  <c r="F10" i="24"/>
  <c r="D71" i="28" s="1"/>
  <c r="K64" i="23"/>
  <c r="J64" i="23"/>
  <c r="I64" i="23"/>
  <c r="H64" i="23"/>
  <c r="F64" i="23"/>
  <c r="E64" i="23"/>
  <c r="M63" i="23"/>
  <c r="M62" i="23"/>
  <c r="M61" i="23"/>
  <c r="M60" i="23"/>
  <c r="M59" i="23"/>
  <c r="M58" i="23"/>
  <c r="M57" i="23"/>
  <c r="M56" i="23"/>
  <c r="M55" i="23"/>
  <c r="M38" i="23"/>
  <c r="J37" i="23"/>
  <c r="I37" i="23"/>
  <c r="H26" i="23"/>
  <c r="Q26" i="23" s="1"/>
  <c r="V26" i="23" s="1"/>
  <c r="K25" i="23"/>
  <c r="J25" i="23"/>
  <c r="I25" i="23"/>
  <c r="E25" i="23"/>
  <c r="S24" i="23"/>
  <c r="R23" i="23"/>
  <c r="Q22" i="23"/>
  <c r="V22" i="23" s="1"/>
  <c r="R21" i="23"/>
  <c r="K16" i="23"/>
  <c r="J16" i="23"/>
  <c r="I16" i="23"/>
  <c r="H16" i="23"/>
  <c r="E16" i="23"/>
  <c r="Q15" i="23"/>
  <c r="V15" i="23" s="1"/>
  <c r="Q14" i="23"/>
  <c r="V14" i="23" s="1"/>
  <c r="L7" i="23"/>
  <c r="K7" i="23"/>
  <c r="J7" i="23"/>
  <c r="I7" i="23"/>
  <c r="H7" i="23"/>
  <c r="F7" i="23"/>
  <c r="F6" i="23"/>
  <c r="N13" i="23"/>
  <c r="G71" i="28" l="1"/>
  <c r="G76" i="28" s="1"/>
  <c r="G8" i="28" s="1"/>
  <c r="I6" i="23"/>
  <c r="K6" i="23"/>
  <c r="J6" i="23"/>
  <c r="E6" i="23"/>
  <c r="F5" i="25"/>
  <c r="O13" i="23"/>
  <c r="R13" i="23"/>
  <c r="U13" i="23"/>
  <c r="P13" i="23"/>
  <c r="S13" i="23"/>
  <c r="G5" i="25"/>
  <c r="N63" i="23"/>
  <c r="N59" i="23"/>
  <c r="N55" i="23"/>
  <c r="N14" i="23"/>
  <c r="N58" i="23"/>
  <c r="N38" i="23"/>
  <c r="N12" i="23"/>
  <c r="Q12" i="23" s="1"/>
  <c r="V12" i="23" s="1"/>
  <c r="N61" i="23"/>
  <c r="N57" i="23"/>
  <c r="N8" i="23"/>
  <c r="N27" i="23"/>
  <c r="U27" i="23" s="1"/>
  <c r="N60" i="23"/>
  <c r="N56" i="23"/>
  <c r="N15" i="23"/>
  <c r="N62" i="23"/>
  <c r="E5" i="25"/>
  <c r="F60" i="24"/>
  <c r="F47" i="24"/>
  <c r="F15" i="24"/>
  <c r="J60" i="24"/>
  <c r="F21" i="24"/>
  <c r="F31" i="24"/>
  <c r="F39" i="24"/>
  <c r="Q24" i="23"/>
  <c r="V24" i="23" s="1"/>
  <c r="Q21" i="23"/>
  <c r="V21" i="23" s="1"/>
  <c r="O22" i="23"/>
  <c r="S21" i="23"/>
  <c r="O21" i="23"/>
  <c r="S22" i="23"/>
  <c r="H25" i="23"/>
  <c r="H6" i="23" s="1"/>
  <c r="N65" i="23"/>
  <c r="S23" i="23"/>
  <c r="O23" i="23"/>
  <c r="Q23" i="23"/>
  <c r="V23" i="23" s="1"/>
  <c r="R22" i="23"/>
  <c r="R24" i="23"/>
  <c r="O24" i="23"/>
  <c r="S24" i="19"/>
  <c r="V16" i="23" l="1"/>
  <c r="U14" i="23"/>
  <c r="S58" i="23"/>
  <c r="U8" i="23"/>
  <c r="Q55" i="23"/>
  <c r="V55" i="23" s="1"/>
  <c r="R56" i="23"/>
  <c r="R38" i="23"/>
  <c r="Q59" i="23"/>
  <c r="V59" i="23" s="1"/>
  <c r="P60" i="23"/>
  <c r="Q57" i="23"/>
  <c r="V57" i="23" s="1"/>
  <c r="Q63" i="23"/>
  <c r="V63" i="23" s="1"/>
  <c r="S62" i="23"/>
  <c r="P65" i="23"/>
  <c r="P64" i="23" s="1"/>
  <c r="Q61" i="23"/>
  <c r="V61" i="23" s="1"/>
  <c r="P15" i="23"/>
  <c r="P12" i="23"/>
  <c r="U12" i="23"/>
  <c r="P56" i="23"/>
  <c r="P38" i="23"/>
  <c r="P58" i="23"/>
  <c r="P57" i="23"/>
  <c r="P55" i="23"/>
  <c r="P59" i="23"/>
  <c r="P16" i="23"/>
  <c r="H15" i="25"/>
  <c r="P8" i="23"/>
  <c r="Q8" i="23"/>
  <c r="V8" i="23" s="1"/>
  <c r="V7" i="23" s="1"/>
  <c r="P63" i="23"/>
  <c r="R27" i="23"/>
  <c r="R25" i="23" s="1"/>
  <c r="P27" i="23"/>
  <c r="O14" i="23"/>
  <c r="P14" i="23"/>
  <c r="R12" i="23"/>
  <c r="P62" i="23"/>
  <c r="P61" i="23"/>
  <c r="Q27" i="23"/>
  <c r="V27" i="23" s="1"/>
  <c r="V25" i="23" s="1"/>
  <c r="S14" i="23"/>
  <c r="R14" i="23"/>
  <c r="S27" i="23"/>
  <c r="O27" i="23"/>
  <c r="O12" i="23"/>
  <c r="S12" i="23"/>
  <c r="R8" i="23"/>
  <c r="O8" i="23"/>
  <c r="S8" i="23"/>
  <c r="R60" i="23"/>
  <c r="Q58" i="23"/>
  <c r="V58" i="23" s="1"/>
  <c r="Q56" i="23"/>
  <c r="V56" i="23" s="1"/>
  <c r="R62" i="23"/>
  <c r="O60" i="23"/>
  <c r="Q60" i="23"/>
  <c r="V60" i="23" s="1"/>
  <c r="O56" i="23"/>
  <c r="O26" i="23"/>
  <c r="S57" i="23"/>
  <c r="R57" i="23"/>
  <c r="O57" i="23"/>
  <c r="R61" i="23"/>
  <c r="S61" i="23"/>
  <c r="O61" i="23"/>
  <c r="O58" i="23"/>
  <c r="S15" i="23"/>
  <c r="O15" i="23"/>
  <c r="R15" i="23"/>
  <c r="R59" i="23"/>
  <c r="S59" i="23"/>
  <c r="O59" i="23"/>
  <c r="R63" i="23"/>
  <c r="S63" i="23"/>
  <c r="O63" i="23"/>
  <c r="R65" i="23"/>
  <c r="R64" i="23" s="1"/>
  <c r="S65" i="23"/>
  <c r="S64" i="23" s="1"/>
  <c r="O65" i="23"/>
  <c r="Q65" i="23"/>
  <c r="O62" i="23"/>
  <c r="Q62" i="23"/>
  <c r="V62" i="23" s="1"/>
  <c r="O38" i="23"/>
  <c r="S55" i="23"/>
  <c r="R55" i="23"/>
  <c r="O55" i="23"/>
  <c r="Q38" i="23"/>
  <c r="V38" i="23" s="1"/>
  <c r="S38" i="23"/>
  <c r="S60" i="23"/>
  <c r="R58" i="23"/>
  <c r="S56" i="23"/>
  <c r="H24" i="25"/>
  <c r="O16" i="23"/>
  <c r="V37" i="23" l="1"/>
  <c r="Q64" i="23"/>
  <c r="V65" i="23"/>
  <c r="V64" i="23" s="1"/>
  <c r="U15" i="23"/>
  <c r="U7" i="23" s="1"/>
  <c r="U16" i="23"/>
  <c r="O23" i="19"/>
  <c r="U38" i="23"/>
  <c r="H6" i="25"/>
  <c r="H62" i="25"/>
  <c r="U65" i="23"/>
  <c r="U64" i="23" s="1"/>
  <c r="Q7" i="23"/>
  <c r="P7" i="23"/>
  <c r="H35" i="25"/>
  <c r="O64" i="23"/>
  <c r="P37" i="23"/>
  <c r="Q25" i="23"/>
  <c r="P25" i="23"/>
  <c r="S25" i="23"/>
  <c r="O7" i="23"/>
  <c r="R37" i="23"/>
  <c r="Q16" i="23"/>
  <c r="Q37" i="23"/>
  <c r="O37" i="23"/>
  <c r="S16" i="23"/>
  <c r="R16" i="23"/>
  <c r="S37" i="23"/>
  <c r="R7" i="23"/>
  <c r="O25" i="23"/>
  <c r="S7" i="23"/>
  <c r="U37" i="23" l="1"/>
  <c r="Q23" i="19"/>
  <c r="U25" i="23"/>
  <c r="H5" i="25"/>
  <c r="S5" i="19"/>
  <c r="S4" i="19"/>
  <c r="D13" i="38" s="1"/>
  <c r="P6" i="23"/>
  <c r="Q6" i="23"/>
  <c r="R6" i="23"/>
  <c r="O6" i="23"/>
  <c r="S6" i="23"/>
  <c r="F20" i="32" l="1"/>
  <c r="F13" i="38"/>
  <c r="D11" i="38"/>
  <c r="F18" i="32" s="1"/>
  <c r="D12" i="38"/>
  <c r="D9" i="38"/>
  <c r="F16" i="32" s="1"/>
  <c r="D10" i="38"/>
  <c r="D7" i="38"/>
  <c r="D8" i="38"/>
  <c r="D6" i="38"/>
  <c r="F7" i="32" s="1"/>
  <c r="U6" i="23"/>
  <c r="S23" i="19"/>
  <c r="AC47" i="15"/>
  <c r="AC49" i="15"/>
  <c r="AC50" i="15"/>
  <c r="AC51" i="15"/>
  <c r="AC48" i="15"/>
  <c r="AC44" i="15"/>
  <c r="AC46" i="15"/>
  <c r="AC45" i="15"/>
  <c r="AC43" i="15"/>
  <c r="F11" i="38" l="1"/>
  <c r="F12" i="38"/>
  <c r="F19" i="32"/>
  <c r="K19" i="32" s="1"/>
  <c r="F9" i="38"/>
  <c r="F17" i="32"/>
  <c r="K17" i="32" s="1"/>
  <c r="F10" i="38"/>
  <c r="F9" i="32"/>
  <c r="J9" i="32" s="1"/>
  <c r="F8" i="38"/>
  <c r="F6" i="38"/>
  <c r="F7" i="38"/>
  <c r="F8" i="32"/>
  <c r="J8" i="32" s="1"/>
  <c r="K16" i="32"/>
  <c r="K7" i="32"/>
  <c r="AC4" i="15"/>
  <c r="O62" i="15"/>
  <c r="J19" i="32" l="1"/>
  <c r="J16" i="32"/>
  <c r="K9" i="32"/>
  <c r="K20" i="32"/>
  <c r="J20" i="32"/>
  <c r="J17" i="32"/>
  <c r="K8" i="32"/>
  <c r="K18" i="32"/>
  <c r="J18" i="32"/>
  <c r="J7" i="32"/>
  <c r="K6" i="32" l="1"/>
  <c r="J6" i="32"/>
  <c r="S54" i="15"/>
  <c r="S55" i="15"/>
  <c r="S50" i="15"/>
  <c r="S56" i="15"/>
  <c r="S49" i="15" l="1"/>
  <c r="S48" i="15"/>
  <c r="S47" i="15"/>
  <c r="K33" i="33" l="1"/>
  <c r="L33" i="33" s="1"/>
  <c r="J33" i="33"/>
  <c r="S46" i="15"/>
  <c r="S45" i="15"/>
  <c r="S44" i="15"/>
  <c r="S59" i="15"/>
  <c r="S58" i="15"/>
  <c r="S51" i="15"/>
  <c r="S53" i="15"/>
  <c r="S52" i="15"/>
  <c r="S57" i="15"/>
  <c r="J32" i="33" l="1"/>
  <c r="K32" i="33"/>
  <c r="L32" i="33" s="1"/>
  <c r="K12" i="33"/>
  <c r="J12" i="33"/>
  <c r="S60" i="15"/>
  <c r="K35" i="33" l="1"/>
  <c r="L35" i="33" s="1"/>
  <c r="J35" i="33"/>
  <c r="K36" i="33"/>
  <c r="L36" i="33" s="1"/>
  <c r="J36" i="33"/>
  <c r="K22" i="33"/>
  <c r="L22" i="33" s="1"/>
  <c r="J22" i="33"/>
  <c r="K10" i="33"/>
  <c r="J10" i="33"/>
  <c r="K29" i="33"/>
  <c r="L29" i="33" s="1"/>
  <c r="J29" i="33"/>
  <c r="S43" i="15"/>
  <c r="S4" i="15" l="1"/>
  <c r="C28" i="11"/>
  <c r="E15" i="38" l="1"/>
  <c r="G7" i="33" s="1"/>
  <c r="S62" i="15"/>
  <c r="D15" i="38"/>
  <c r="K21" i="33"/>
  <c r="J21" i="33"/>
  <c r="K26" i="33"/>
  <c r="L26" i="33" s="1"/>
  <c r="J26" i="33"/>
  <c r="K27" i="33"/>
  <c r="L27" i="33" s="1"/>
  <c r="J27" i="33"/>
  <c r="J28" i="33"/>
  <c r="K28" i="33"/>
  <c r="L28" i="33" s="1"/>
  <c r="F8" i="33" l="1"/>
  <c r="F16" i="38"/>
  <c r="F9" i="33"/>
  <c r="J9" i="33" s="1"/>
  <c r="F17" i="38"/>
  <c r="L14" i="33"/>
  <c r="L15" i="33"/>
  <c r="C3" i="32"/>
  <c r="L49" i="32" s="1"/>
  <c r="L12" i="33"/>
  <c r="L10" i="33"/>
  <c r="F15" i="38"/>
  <c r="F7" i="33"/>
  <c r="J7" i="33" s="1"/>
  <c r="K11" i="33"/>
  <c r="L11" i="33" s="1"/>
  <c r="J11" i="33"/>
  <c r="K13" i="33"/>
  <c r="L13" i="33" s="1"/>
  <c r="J13" i="33"/>
  <c r="J8" i="33"/>
  <c r="K8" i="33"/>
  <c r="L8" i="33" s="1"/>
  <c r="K31" i="33"/>
  <c r="L31" i="33" s="1"/>
  <c r="J31" i="33"/>
  <c r="J19" i="33" s="1"/>
  <c r="L21" i="33"/>
  <c r="T16" i="23"/>
  <c r="L54" i="32" l="1"/>
  <c r="L39" i="32"/>
  <c r="L42" i="32"/>
  <c r="L43" i="32"/>
  <c r="L40" i="32"/>
  <c r="L57" i="32"/>
  <c r="L36" i="32"/>
  <c r="L48" i="32"/>
  <c r="L26" i="32"/>
  <c r="L35" i="32"/>
  <c r="L21" i="32"/>
  <c r="L51" i="32"/>
  <c r="L33" i="32"/>
  <c r="L58" i="32"/>
  <c r="L55" i="32"/>
  <c r="L59" i="32"/>
  <c r="L31" i="32"/>
  <c r="L52" i="32"/>
  <c r="L32" i="32"/>
  <c r="L47" i="32"/>
  <c r="L29" i="32"/>
  <c r="L53" i="32"/>
  <c r="L56" i="32"/>
  <c r="L34" i="32"/>
  <c r="L41" i="32"/>
  <c r="L30" i="32"/>
  <c r="L28" i="32"/>
  <c r="L46" i="32"/>
  <c r="L45" i="32"/>
  <c r="L44" i="32"/>
  <c r="L27" i="32"/>
  <c r="L50" i="32"/>
  <c r="L38" i="32"/>
  <c r="L16" i="32"/>
  <c r="L22" i="32"/>
  <c r="L17" i="32"/>
  <c r="L7" i="32"/>
  <c r="L19" i="32"/>
  <c r="L8" i="32"/>
  <c r="L9" i="32"/>
  <c r="L18" i="32"/>
  <c r="L6" i="32"/>
  <c r="L20" i="32"/>
  <c r="K7" i="33"/>
  <c r="L7" i="33" s="1"/>
  <c r="K9" i="33"/>
  <c r="L9" i="33" s="1"/>
  <c r="J6" i="33"/>
  <c r="J41" i="33" s="1"/>
  <c r="K19" i="33"/>
  <c r="L19" i="33" s="1"/>
  <c r="K41" i="33"/>
  <c r="L41" i="33" s="1"/>
  <c r="T37" i="23"/>
  <c r="T25" i="23"/>
  <c r="B45" i="21" l="1"/>
  <c r="K6" i="33"/>
  <c r="L6" i="33" s="1"/>
  <c r="B44" i="21" s="1"/>
  <c r="B20" i="36"/>
  <c r="T6" i="23"/>
  <c r="A45" i="21" l="1"/>
  <c r="D45" i="21"/>
  <c r="D44" i="21"/>
  <c r="A44" i="21"/>
  <c r="B6" i="36"/>
  <c r="V6" i="23"/>
  <c r="K64" i="32" s="1"/>
  <c r="K3" i="32" s="1"/>
  <c r="J64" i="32" l="1"/>
  <c r="J3" i="32" s="1"/>
  <c r="L64" i="32"/>
  <c r="B43" i="21" s="1"/>
  <c r="L3" i="32" l="1"/>
  <c r="B59" i="21"/>
  <c r="C59" i="21"/>
  <c r="D59" i="21"/>
  <c r="B19" i="36" l="1"/>
  <c r="B21" i="36" s="1"/>
  <c r="B5" i="36"/>
  <c r="B7" i="36" s="1"/>
  <c r="B42" i="21"/>
  <c r="B49" i="21" s="1"/>
  <c r="D43" i="21"/>
  <c r="D14" i="36" l="1"/>
  <c r="B14" i="36"/>
  <c r="B52" i="21" s="1"/>
  <c r="C14" i="36"/>
  <c r="B53" i="21" s="1"/>
  <c r="E14" i="36"/>
  <c r="B55" i="21" s="1"/>
  <c r="B28" i="36"/>
  <c r="D52" i="21" s="1"/>
  <c r="E28" i="36"/>
  <c r="D55" i="21" s="1"/>
  <c r="C28" i="36"/>
  <c r="D53" i="21" s="1"/>
  <c r="D28" i="36"/>
  <c r="D54" i="21" s="1"/>
  <c r="B48" i="21"/>
  <c r="D48" i="21" s="1"/>
  <c r="B54" i="21"/>
  <c r="D42" i="21"/>
  <c r="D49" i="21" l="1"/>
  <c r="A4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Fauck</author>
  </authors>
  <commentList>
    <comment ref="C32" authorId="0" shapeId="0" xr:uid="{94AEB471-C2BF-4D0B-A93C-6810F150E62D}">
      <text>
        <r>
          <rPr>
            <b/>
            <sz val="9"/>
            <color indexed="81"/>
            <rFont val="Segoe UI"/>
            <family val="2"/>
          </rPr>
          <t>Thomas Fauck:</t>
        </r>
        <r>
          <rPr>
            <sz val="9"/>
            <color indexed="81"/>
            <rFont val="Segoe UI"/>
            <family val="2"/>
          </rPr>
          <t xml:space="preserve">
Vorbehaltlich lt. Referentenentwurf</t>
        </r>
      </text>
    </comment>
    <comment ref="C33" authorId="0" shapeId="0" xr:uid="{EDB4724B-7415-4D6C-AF32-63454B9B28DE}">
      <text>
        <r>
          <rPr>
            <b/>
            <sz val="9"/>
            <color indexed="81"/>
            <rFont val="Segoe UI"/>
            <family val="2"/>
          </rPr>
          <t>Thomas Fauck:</t>
        </r>
        <r>
          <rPr>
            <sz val="9"/>
            <color indexed="81"/>
            <rFont val="Segoe UI"/>
            <family val="2"/>
          </rPr>
          <t xml:space="preserve">
Vorbehaltlich lt. Referentenentwurf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Word Text</author>
  </authors>
  <commentList>
    <comment ref="H3" authorId="0" shapeId="0" xr:uid="{00000000-0006-0000-0B00-000001000000}">
      <text>
        <r>
          <rPr>
            <b/>
            <sz val="8"/>
            <color indexed="81"/>
            <rFont val="Tahoma"/>
            <family val="2"/>
          </rPr>
          <t xml:space="preserve">Färbt sich eine Zelle mit dem Zinsbetrag rot, ist das Anlagegut bereits abgeschrieben. In diesen Fällen ist der abgestimmte Investitions- und Finanzierungsplan vom Leistungsträger auf korrekte Umsetzung zu prüfen.
</t>
        </r>
        <r>
          <rPr>
            <sz val="8"/>
            <color indexed="81"/>
            <rFont val="Tahoma"/>
            <family val="2"/>
          </rPr>
          <t xml:space="preserve">
</t>
        </r>
      </text>
    </comment>
  </commentList>
</comments>
</file>

<file path=xl/sharedStrings.xml><?xml version="1.0" encoding="utf-8"?>
<sst xmlns="http://schemas.openxmlformats.org/spreadsheetml/2006/main" count="1498" uniqueCount="852">
  <si>
    <t>Bezeichnung</t>
  </si>
  <si>
    <t>Tarif</t>
  </si>
  <si>
    <t>JSZ</t>
  </si>
  <si>
    <t>S 12</t>
  </si>
  <si>
    <t>S 13</t>
  </si>
  <si>
    <t>EG 8</t>
  </si>
  <si>
    <t>EG 5</t>
  </si>
  <si>
    <t>EG 4</t>
  </si>
  <si>
    <t>EG 6</t>
  </si>
  <si>
    <t>S 14</t>
  </si>
  <si>
    <t>EG 1</t>
  </si>
  <si>
    <t>EG 2</t>
  </si>
  <si>
    <t>EG 2 Ü</t>
  </si>
  <si>
    <t>EG 3</t>
  </si>
  <si>
    <t>EG 7</t>
  </si>
  <si>
    <t>EG 10</t>
  </si>
  <si>
    <t>EG 11</t>
  </si>
  <si>
    <t>EG 12</t>
  </si>
  <si>
    <t>EG 13</t>
  </si>
  <si>
    <t>EG 14</t>
  </si>
  <si>
    <t>EG 15</t>
  </si>
  <si>
    <t>EG 15 Ü</t>
  </si>
  <si>
    <t>S 2</t>
  </si>
  <si>
    <t>S 3</t>
  </si>
  <si>
    <t>S 4</t>
  </si>
  <si>
    <t>S 7</t>
  </si>
  <si>
    <t>S 9</t>
  </si>
  <si>
    <t>S 10</t>
  </si>
  <si>
    <t>S 15</t>
  </si>
  <si>
    <t>S 16</t>
  </si>
  <si>
    <t>S 17</t>
  </si>
  <si>
    <t>S 18</t>
  </si>
  <si>
    <t>Gruppe</t>
  </si>
  <si>
    <t>Beschreibung</t>
  </si>
  <si>
    <t>Sozial- und Erziehungsdienst im Bereich des Öffentlichen Dienstes</t>
  </si>
  <si>
    <t>Angestellte des Öffentlichen Dienste im Bereich der Kommunen</t>
  </si>
  <si>
    <t>_KAW999934</t>
  </si>
  <si>
    <t>J</t>
  </si>
  <si>
    <t>_KAW999929</t>
  </si>
  <si>
    <t>b60010a5-6353-4e0e-9df0-d8c6923d27dc</t>
  </si>
  <si>
    <t>Werte &gt;&gt;&gt;</t>
  </si>
  <si>
    <t>Arbeitgeberanteil zur Sozialversicherung</t>
  </si>
  <si>
    <t>Kürzel</t>
  </si>
  <si>
    <t>Inhalt</t>
  </si>
  <si>
    <t>Anteil in %</t>
  </si>
  <si>
    <t>KV</t>
  </si>
  <si>
    <t>Krankenversicherung</t>
  </si>
  <si>
    <t>RV</t>
  </si>
  <si>
    <t>Rentenversicherung</t>
  </si>
  <si>
    <t>AV</t>
  </si>
  <si>
    <t>Arbeitslosenversicherung</t>
  </si>
  <si>
    <t>PV</t>
  </si>
  <si>
    <t>Pflegeversicherung</t>
  </si>
  <si>
    <t>hälftig AG und AN</t>
  </si>
  <si>
    <t>Insolvenzgeldumlage</t>
  </si>
  <si>
    <t>U2</t>
  </si>
  <si>
    <t>Mutterschaftsaufwendungen</t>
  </si>
  <si>
    <t>U3</t>
  </si>
  <si>
    <t>Gesamt</t>
  </si>
  <si>
    <t>S 11a</t>
  </si>
  <si>
    <t>S 11b</t>
  </si>
  <si>
    <t>S 8a</t>
  </si>
  <si>
    <t>S 8b</t>
  </si>
  <si>
    <t>E 9c</t>
  </si>
  <si>
    <t>E 9b</t>
  </si>
  <si>
    <t>E 9a</t>
  </si>
  <si>
    <t>E 7a</t>
  </si>
  <si>
    <t>EG 9c</t>
  </si>
  <si>
    <t>EG 9b</t>
  </si>
  <si>
    <t>EG 9a</t>
  </si>
  <si>
    <t>EG 1</t>
  </si>
  <si>
    <t>EG 2</t>
  </si>
  <si>
    <t>EG 3</t>
  </si>
  <si>
    <t>EG 4</t>
  </si>
  <si>
    <t>EG 5</t>
  </si>
  <si>
    <t>EG 6</t>
  </si>
  <si>
    <t>EG 7</t>
  </si>
  <si>
    <t>EG 8</t>
  </si>
  <si>
    <t>EG 9</t>
  </si>
  <si>
    <t>EG 10</t>
  </si>
  <si>
    <t>EG 11</t>
  </si>
  <si>
    <t>EG 12</t>
  </si>
  <si>
    <t>EG 13</t>
  </si>
  <si>
    <t>Peko-Rechner</t>
  </si>
  <si>
    <t>S 18</t>
  </si>
  <si>
    <t>S 17</t>
  </si>
  <si>
    <t>S 16</t>
  </si>
  <si>
    <t>S 15</t>
  </si>
  <si>
    <t>S 14</t>
  </si>
  <si>
    <t>S 13</t>
  </si>
  <si>
    <t>S 12</t>
  </si>
  <si>
    <t>S 11b</t>
  </si>
  <si>
    <t>S 11a</t>
  </si>
  <si>
    <t>S 10</t>
  </si>
  <si>
    <t>S 9</t>
  </si>
  <si>
    <t>S 8b</t>
  </si>
  <si>
    <t>S 8a</t>
  </si>
  <si>
    <t>S 7</t>
  </si>
  <si>
    <t>S 4</t>
  </si>
  <si>
    <t>S 3</t>
  </si>
  <si>
    <t>S 2</t>
  </si>
  <si>
    <t>TVL  S</t>
  </si>
  <si>
    <t>TVL_S</t>
  </si>
  <si>
    <t>K 2</t>
  </si>
  <si>
    <t>K 3</t>
  </si>
  <si>
    <t>K 4</t>
  </si>
  <si>
    <t>K 5</t>
  </si>
  <si>
    <t>K 6</t>
  </si>
  <si>
    <t>K 7</t>
  </si>
  <si>
    <t>K 8</t>
  </si>
  <si>
    <t>K 9</t>
  </si>
  <si>
    <t>K 10</t>
  </si>
  <si>
    <t>K 11</t>
  </si>
  <si>
    <t>K 12</t>
  </si>
  <si>
    <t>K 13</t>
  </si>
  <si>
    <t>K 14</t>
  </si>
  <si>
    <t>Kirchliche Arbeitnehmerinnen Diakonie</t>
  </si>
  <si>
    <t>AVR</t>
  </si>
  <si>
    <t>AVB_Parität</t>
  </si>
  <si>
    <t xml:space="preserve">A </t>
  </si>
  <si>
    <t xml:space="preserve">B </t>
  </si>
  <si>
    <t xml:space="preserve">C </t>
  </si>
  <si>
    <t xml:space="preserve">D </t>
  </si>
  <si>
    <t xml:space="preserve">E </t>
  </si>
  <si>
    <t xml:space="preserve">F </t>
  </si>
  <si>
    <t xml:space="preserve">G </t>
  </si>
  <si>
    <t xml:space="preserve">H </t>
  </si>
  <si>
    <t>KTD</t>
  </si>
  <si>
    <t>Kirchlicher Tarifvertrag Diakonie</t>
  </si>
  <si>
    <t>Arbeitsvertragsbedingungen des Paritätischen Wohlfahrtsverbandes</t>
  </si>
  <si>
    <t>DRK</t>
  </si>
  <si>
    <t>E 15Ü</t>
  </si>
  <si>
    <t>E 15</t>
  </si>
  <si>
    <t>E 14</t>
  </si>
  <si>
    <t>E 13</t>
  </si>
  <si>
    <t>E 12</t>
  </si>
  <si>
    <t>E 11</t>
  </si>
  <si>
    <t>E 10</t>
  </si>
  <si>
    <t>E 9</t>
  </si>
  <si>
    <t>E 8</t>
  </si>
  <si>
    <t>E 7</t>
  </si>
  <si>
    <t>E 6</t>
  </si>
  <si>
    <t>E 6a</t>
  </si>
  <si>
    <t>E 6b</t>
  </si>
  <si>
    <t>E 5</t>
  </si>
  <si>
    <t>E 4</t>
  </si>
  <si>
    <t>E 3</t>
  </si>
  <si>
    <t>E 2</t>
  </si>
  <si>
    <t>E 1</t>
  </si>
  <si>
    <t>Arbeitsvertragsrichtlinien für Einrichtungen der Diakonie</t>
  </si>
  <si>
    <t xml:space="preserve">S 18 </t>
  </si>
  <si>
    <t xml:space="preserve">S 17 </t>
  </si>
  <si>
    <t xml:space="preserve">S 16 Ü </t>
  </si>
  <si>
    <t xml:space="preserve">S 16 </t>
  </si>
  <si>
    <t xml:space="preserve">S 15 </t>
  </si>
  <si>
    <t xml:space="preserve">S 14 </t>
  </si>
  <si>
    <t xml:space="preserve">S 13 Ü </t>
  </si>
  <si>
    <t xml:space="preserve">S 13 </t>
  </si>
  <si>
    <t xml:space="preserve">S 12 </t>
  </si>
  <si>
    <t xml:space="preserve">S 11b </t>
  </si>
  <si>
    <t xml:space="preserve">S 11a </t>
  </si>
  <si>
    <t xml:space="preserve">S 9 </t>
  </si>
  <si>
    <t xml:space="preserve">S 8b </t>
  </si>
  <si>
    <t xml:space="preserve">S 8a </t>
  </si>
  <si>
    <t xml:space="preserve">S 7 </t>
  </si>
  <si>
    <t xml:space="preserve">S 4 </t>
  </si>
  <si>
    <t xml:space="preserve">S 3 </t>
  </si>
  <si>
    <t xml:space="preserve">S 2 </t>
  </si>
  <si>
    <t>Deutsches Rotes Kreuz</t>
  </si>
  <si>
    <t>Verwaltung</t>
  </si>
  <si>
    <t>Küchenpers.</t>
  </si>
  <si>
    <t>Hauswirtschaft</t>
  </si>
  <si>
    <t>Techn. Personal</t>
  </si>
  <si>
    <t>1.1</t>
  </si>
  <si>
    <t>1.1.1</t>
  </si>
  <si>
    <t>1.2</t>
  </si>
  <si>
    <t>3.2</t>
  </si>
  <si>
    <t>3.1</t>
  </si>
  <si>
    <t>6.2</t>
  </si>
  <si>
    <t>6.1</t>
  </si>
  <si>
    <t>6.3</t>
  </si>
  <si>
    <t>5.1</t>
  </si>
  <si>
    <t>5.2</t>
  </si>
  <si>
    <t>5.3</t>
  </si>
  <si>
    <t>4.1</t>
  </si>
  <si>
    <t>Pflegefachkräfte</t>
  </si>
  <si>
    <t>4.2</t>
  </si>
  <si>
    <t>4.4</t>
  </si>
  <si>
    <t>Praktikantinnen</t>
  </si>
  <si>
    <t>Funktion</t>
  </si>
  <si>
    <t>Pflegedienste</t>
  </si>
  <si>
    <t>Nachtdienste</t>
  </si>
  <si>
    <t>Wirtschaftsdienst</t>
  </si>
  <si>
    <t>Erziehung_und_Betr.</t>
  </si>
  <si>
    <t>Leitung_Verw.</t>
  </si>
  <si>
    <t>Grp._übergr._Dst.</t>
  </si>
  <si>
    <t>Sonstiges_Pers.</t>
  </si>
  <si>
    <t>s. Erläuterung</t>
  </si>
  <si>
    <t>7</t>
  </si>
  <si>
    <t>Beitragsbemessungsgrenze RV/ AV</t>
  </si>
  <si>
    <t>Beitragsbemessungsgrenze KV/ PV</t>
  </si>
  <si>
    <t>AVR Caritas Anl. 33</t>
  </si>
  <si>
    <t>Caritas_Anl._33</t>
  </si>
  <si>
    <t>Strukturblatt</t>
  </si>
  <si>
    <t>1.</t>
  </si>
  <si>
    <t>Allgemeine Angaben</t>
  </si>
  <si>
    <t>Name des Leistungsangebotes</t>
  </si>
  <si>
    <t>Name</t>
  </si>
  <si>
    <t>1.1.2</t>
  </si>
  <si>
    <t>Straße</t>
  </si>
  <si>
    <t>1.1.3</t>
  </si>
  <si>
    <t>PLZ / Ort</t>
  </si>
  <si>
    <t>1.1.4</t>
  </si>
  <si>
    <t>Landkreis / kreisfreie Stadt</t>
  </si>
  <si>
    <t>1.1.5</t>
  </si>
  <si>
    <t>Telefonnummer</t>
  </si>
  <si>
    <t>1.1.6</t>
  </si>
  <si>
    <t>Faxnummer</t>
  </si>
  <si>
    <t>1.1.7</t>
  </si>
  <si>
    <t>e-mail</t>
  </si>
  <si>
    <t>1.1.8</t>
  </si>
  <si>
    <t>Standorte, ggf. Anlage beifügen</t>
  </si>
  <si>
    <t>Name des Leistungserbringers</t>
  </si>
  <si>
    <t>1.2.1</t>
  </si>
  <si>
    <t>1.2.2</t>
  </si>
  <si>
    <t>1.2.3</t>
  </si>
  <si>
    <t>1.2.4</t>
  </si>
  <si>
    <t>1.2.5</t>
  </si>
  <si>
    <t>1.2.6</t>
  </si>
  <si>
    <t>1.2.7</t>
  </si>
  <si>
    <t>Rechtsform (z.B. gGmbH, e.V.)</t>
  </si>
  <si>
    <t>1.2.8</t>
  </si>
  <si>
    <t>Status *)</t>
  </si>
  <si>
    <t>freigemeinnützig</t>
  </si>
  <si>
    <t>öffentlich-rechtlich</t>
  </si>
  <si>
    <t>privatgewerblich</t>
  </si>
  <si>
    <t>1.2.9</t>
  </si>
  <si>
    <t>Verbandszugehörigkeit zu *)</t>
  </si>
  <si>
    <t>AWO</t>
  </si>
  <si>
    <t>Caritas</t>
  </si>
  <si>
    <t>DPWV</t>
  </si>
  <si>
    <t>DW</t>
  </si>
  <si>
    <t>bpa</t>
  </si>
  <si>
    <t>APH</t>
  </si>
  <si>
    <t>Forum Sozial</t>
  </si>
  <si>
    <t>keine</t>
  </si>
  <si>
    <t>Sonstige:**)</t>
  </si>
  <si>
    <t>*) entsprechendes ankreuzen</t>
  </si>
  <si>
    <t>**) bitte Namen und Anschrift eingeben</t>
  </si>
  <si>
    <t>F2018</t>
  </si>
  <si>
    <t>Leistungserbringer:</t>
  </si>
  <si>
    <t>Az.:</t>
  </si>
  <si>
    <t>Name:</t>
  </si>
  <si>
    <t>Straße:</t>
  </si>
  <si>
    <t>PLZ / Ort:</t>
  </si>
  <si>
    <t xml:space="preserve">Telefon / Fax </t>
  </si>
  <si>
    <t>Email - Adresse</t>
  </si>
  <si>
    <t>Telefon / Fax</t>
  </si>
  <si>
    <t>Landkreis / kreisfreie Stadt:</t>
  </si>
  <si>
    <t xml:space="preserve">Leistungsart nach dem SGB IX: </t>
  </si>
  <si>
    <t>Leistungsvereinbarung vom:</t>
  </si>
  <si>
    <t xml:space="preserve">Faktoren für die Kalkulation </t>
  </si>
  <si>
    <t xml:space="preserve">  Instandhaltungsatz pauschal in %</t>
  </si>
  <si>
    <t xml:space="preserve">  EK - Zinsatz </t>
  </si>
  <si>
    <t xml:space="preserve">  Inventarpauschale: Afa-Satz</t>
  </si>
  <si>
    <t xml:space="preserve">  Inventarpauschale: Nutzungsdauer</t>
  </si>
  <si>
    <t>NEU</t>
  </si>
  <si>
    <t>bisher</t>
  </si>
  <si>
    <t>Differenz in %</t>
  </si>
  <si>
    <t xml:space="preserve">  Basiswert EK-Zins Inverntar in %</t>
  </si>
  <si>
    <t>Der Unterzeichner versichert mit seiner Unterschrift, dass keine Änderungen an hinterlegten Formeln oder anderen fest hinterlegten und geschützten Angaben, ohne ausdrücklichen Hinweis und entsprechende Kennzeichnung und Erläuterung, vorgenommen wurden.</t>
  </si>
  <si>
    <t>Für den Leistungserbringer:</t>
  </si>
  <si>
    <t>Ort, Datum</t>
  </si>
  <si>
    <t>Unterschrift / Stempel</t>
  </si>
  <si>
    <t>Antragsjahr</t>
  </si>
  <si>
    <t>Vereinbarte Investitionsvorhaben¹</t>
  </si>
  <si>
    <t>mit (Träger der Eingliederungshilfe)</t>
  </si>
  <si>
    <t>am</t>
  </si>
  <si>
    <r>
      <t>Anschaffungs- Herstelljahr /</t>
    </r>
    <r>
      <rPr>
        <b/>
        <sz val="10"/>
        <rFont val="Arial"/>
        <family val="2"/>
      </rPr>
      <t xml:space="preserve"> Afa-Beginn </t>
    </r>
    <r>
      <rPr>
        <b/>
        <sz val="9"/>
        <color indexed="10"/>
        <rFont val="Arial"/>
        <family val="2"/>
      </rPr>
      <t>**</t>
    </r>
  </si>
  <si>
    <r>
      <t xml:space="preserve">Anschaffungs- oder Herstellungs-kosten </t>
    </r>
    <r>
      <rPr>
        <b/>
        <sz val="9"/>
        <color indexed="10"/>
        <rFont val="Arial"/>
        <family val="2"/>
      </rPr>
      <t>***</t>
    </r>
  </si>
  <si>
    <t xml:space="preserve"> davon:          vereinbarte Grundstücke</t>
  </si>
  <si>
    <r>
      <t xml:space="preserve">Übergangs-regelung lt. Ziffer 3.4.13 AVV </t>
    </r>
    <r>
      <rPr>
        <b/>
        <u/>
        <sz val="9"/>
        <rFont val="Arial"/>
        <family val="2"/>
      </rPr>
      <t xml:space="preserve">Verzinsung Grundstücke </t>
    </r>
    <r>
      <rPr>
        <b/>
        <sz val="9"/>
        <color indexed="10"/>
        <rFont val="Arial"/>
        <family val="2"/>
      </rPr>
      <t xml:space="preserve"> Bis 31.12.2015 für Altfälle</t>
    </r>
  </si>
  <si>
    <t>finanziert mit:</t>
  </si>
  <si>
    <t xml:space="preserve">Rest-Laufzeit </t>
  </si>
  <si>
    <t>jährliche Abschreibung</t>
  </si>
  <si>
    <t>RBW-AHK für die Eigenkapital-verzinsung</t>
  </si>
  <si>
    <t>RBW-EK (Verzinsung)</t>
  </si>
  <si>
    <t>RBW - EK (ohne Verzinsung)</t>
  </si>
  <si>
    <t>RBW öff. Fördermittel</t>
  </si>
  <si>
    <t>Summe Restdarlehen aus Blatt "Darlehen"</t>
  </si>
  <si>
    <t>Eigenkapital mit EK-Verzinsung</t>
  </si>
  <si>
    <t>Eigenkapital ohne EK-Verzinsung</t>
  </si>
  <si>
    <t>langfristigen Darlehen</t>
  </si>
  <si>
    <t>Gesamtsummen</t>
  </si>
  <si>
    <t>a) je Gebäude und zu Gebäuden gehörende technische Anlage</t>
  </si>
  <si>
    <t>b) Technische Anlagen</t>
  </si>
  <si>
    <r>
      <t>c) Inventar (</t>
    </r>
    <r>
      <rPr>
        <b/>
        <sz val="10"/>
        <color indexed="10"/>
        <rFont val="Arial"/>
        <family val="2"/>
      </rPr>
      <t>*</t>
    </r>
    <r>
      <rPr>
        <b/>
        <sz val="10"/>
        <rFont val="Arial"/>
        <family val="2"/>
      </rPr>
      <t>)</t>
    </r>
  </si>
  <si>
    <t>Inventarpauschale (aus Blatt "Basisdaten")</t>
  </si>
  <si>
    <r>
      <t>d) Kraftfahrzeuge (</t>
    </r>
    <r>
      <rPr>
        <b/>
        <sz val="10"/>
        <color indexed="10"/>
        <rFont val="Arial"/>
        <family val="2"/>
      </rPr>
      <t>**</t>
    </r>
    <r>
      <rPr>
        <b/>
        <sz val="10"/>
        <rFont val="Arial"/>
        <family val="2"/>
      </rPr>
      <t>)</t>
    </r>
  </si>
  <si>
    <t>1 KFZ</t>
  </si>
  <si>
    <t>e) GWG</t>
  </si>
  <si>
    <r>
      <t>¹</t>
    </r>
    <r>
      <rPr>
        <sz val="10"/>
        <rFont val="Arial"/>
        <family val="2"/>
      </rPr>
      <t xml:space="preserve"> einschließlich Angabe des Standortes</t>
    </r>
  </si>
  <si>
    <r>
      <t>*</t>
    </r>
    <r>
      <rPr>
        <sz val="10"/>
        <rFont val="Arial"/>
        <family val="2"/>
      </rPr>
      <t xml:space="preserve"> </t>
    </r>
    <r>
      <rPr>
        <sz val="10"/>
        <rFont val="Arial"/>
        <family val="2"/>
      </rPr>
      <t>Sofern eine Inventarpauschale pro Platz vereinbart werden soll, kann die Erfassung der Pauschale über der Zelle H39 im Basisblatt erfolgen.</t>
    </r>
  </si>
  <si>
    <r>
      <t>**</t>
    </r>
    <r>
      <rPr>
        <sz val="10"/>
        <rFont val="Arial"/>
        <family val="2"/>
      </rPr>
      <t xml:space="preserve"> Das Anschaffungs- und Herstelljahr bezeichnet das erste Jahr der Abschreibung mit Berücksichtigung in der Vergütung. Es muss keine Identität zum der realen Anschaffungszeitpunkt gegeben sein.</t>
    </r>
  </si>
  <si>
    <r>
      <t>***</t>
    </r>
    <r>
      <rPr>
        <sz val="10"/>
        <rFont val="Arial"/>
        <family val="2"/>
      </rPr>
      <t xml:space="preserve"> Im Bereich der KFZ bitte nur den Anteil der Anschaffungs- und Herstellkosten angeben, der für </t>
    </r>
    <r>
      <rPr>
        <sz val="10"/>
        <color rgb="FFFF0000"/>
        <rFont val="Arial"/>
        <family val="2"/>
      </rPr>
      <t>das Leistungsangebot</t>
    </r>
    <r>
      <rPr>
        <sz val="10"/>
        <rFont val="Arial"/>
        <family val="2"/>
      </rPr>
      <t xml:space="preserve"> geltend gemacht wird. Wird das KFZ nur zu 50 Prozent</t>
    </r>
  </si>
  <si>
    <r>
      <t xml:space="preserve">     </t>
    </r>
    <r>
      <rPr>
        <sz val="10"/>
        <color rgb="FFFF0000"/>
        <rFont val="Arial"/>
        <family val="2"/>
      </rPr>
      <t>vom Leistungsangebot</t>
    </r>
    <r>
      <rPr>
        <sz val="10"/>
        <rFont val="Arial"/>
        <family val="2"/>
      </rPr>
      <t xml:space="preserve"> genutzt, werden entsprechend 50 % der Anschaffungs- und Herstellkosten erfasst.</t>
    </r>
  </si>
  <si>
    <t xml:space="preserve">     In der Spalte vereinbarte Investitionsvorhaben tragen Sie als Text das Kennzeichen, evtl das Kennzeichen eines zu ersetzenden KFZ und den Nutzungsanteil ein</t>
  </si>
  <si>
    <t xml:space="preserve">     Bsp: KI-KI-502 ; Ersatz für KI-KI - 501; Anteil 100%</t>
  </si>
  <si>
    <r>
      <t xml:space="preserve">Abgestimmter Miet- und / oder Leasing-vertrag ist beigefügt                 </t>
    </r>
    <r>
      <rPr>
        <b/>
        <u/>
        <sz val="10"/>
        <rFont val="Arial"/>
        <family val="2"/>
      </rPr>
      <t xml:space="preserve"> (</t>
    </r>
    <r>
      <rPr>
        <b/>
        <u/>
        <sz val="14"/>
        <rFont val="Arial"/>
        <family val="2"/>
      </rPr>
      <t>X</t>
    </r>
    <r>
      <rPr>
        <b/>
        <u/>
        <sz val="10"/>
        <rFont val="Arial"/>
        <family val="2"/>
      </rPr>
      <t xml:space="preserve"> für ja)</t>
    </r>
  </si>
  <si>
    <r>
      <t xml:space="preserve">Es besteht eine unmittelbare oder mittelbare persönliche, sachliche oder wirtschaftliche Verflechtung der Vertragsparteien           </t>
    </r>
    <r>
      <rPr>
        <b/>
        <u/>
        <sz val="10"/>
        <rFont val="Arial"/>
        <family val="2"/>
      </rPr>
      <t xml:space="preserve"> </t>
    </r>
    <r>
      <rPr>
        <b/>
        <u/>
        <sz val="14"/>
        <rFont val="Arial"/>
        <family val="2"/>
      </rPr>
      <t xml:space="preserve">(X </t>
    </r>
    <r>
      <rPr>
        <b/>
        <u/>
        <sz val="10"/>
        <rFont val="Arial"/>
        <family val="2"/>
      </rPr>
      <t>für Ja)</t>
    </r>
  </si>
  <si>
    <t>monatlich</t>
  </si>
  <si>
    <t>jährlich</t>
  </si>
  <si>
    <t>a) Mietobjekte (mit Anschrift)</t>
  </si>
  <si>
    <t>b) Pacht- Erbpachtobjekte (mit Anschrift)</t>
  </si>
  <si>
    <t>Antragsjahr:</t>
  </si>
  <si>
    <t>AHK</t>
  </si>
  <si>
    <t>Baujahr</t>
  </si>
  <si>
    <t>Index</t>
  </si>
  <si>
    <t>Instandhaltung</t>
  </si>
  <si>
    <t xml:space="preserve">
Kosten
(bei Gebäuden Nettokaltmiete)</t>
  </si>
  <si>
    <t>Darlehnsgeber</t>
  </si>
  <si>
    <t>Darlehns-nummer</t>
  </si>
  <si>
    <t>Darlehnsaufnahme</t>
  </si>
  <si>
    <t xml:space="preserve">noch zu tilgen¹: </t>
  </si>
  <si>
    <t>Zinsen im Ver-einbarungs-zeitraum</t>
  </si>
  <si>
    <t>Jahr</t>
  </si>
  <si>
    <t>Betrag</t>
  </si>
  <si>
    <t xml:space="preserve">c) Inventar </t>
  </si>
  <si>
    <t>d) Kraftfahrzeuge</t>
  </si>
  <si>
    <t>¹ Darlehnsstand am Tag vor Beginn des Vereinbarungszeitraums</t>
  </si>
  <si>
    <t>Kostenart</t>
  </si>
  <si>
    <t>Sonstiges Personal</t>
  </si>
  <si>
    <t>Geschäftsbedarf</t>
  </si>
  <si>
    <t>Portokosten</t>
  </si>
  <si>
    <t>Reisekosten</t>
  </si>
  <si>
    <t>Sachkosten der
Zentralverwaltung</t>
  </si>
  <si>
    <r>
      <t xml:space="preserve">Sonstiges
</t>
    </r>
    <r>
      <rPr>
        <sz val="8"/>
        <rFont val="Arial"/>
        <family val="2"/>
      </rPr>
      <t>(bitte erläutern)</t>
    </r>
  </si>
  <si>
    <t>Grundstücksabgaben</t>
  </si>
  <si>
    <t>Versicherungsbeiträge</t>
  </si>
  <si>
    <t>7.1</t>
  </si>
  <si>
    <t>Betriebskosten</t>
  </si>
  <si>
    <t>7.2</t>
  </si>
  <si>
    <t>Kfz.-Steuern/
Kfz.-Versicherung</t>
  </si>
  <si>
    <t>7.3</t>
  </si>
  <si>
    <t>Basisleistung</t>
  </si>
  <si>
    <t>Letzte Vergütungsvereinbarung vom:</t>
  </si>
  <si>
    <t>Baukostenindex gemäß § 85 Abs.3 SGB IV</t>
  </si>
  <si>
    <t>EK-Zinssatz</t>
  </si>
  <si>
    <t>Anmerkung:</t>
  </si>
  <si>
    <t>Der Baukostenindex des jeweiligen Jahres wird im Folgejahr bekannt gegeben, und hat Gültigkeit für das dem Folgejahr
folgende Jahr.
Beispiel: Der Baukostenindex 2009 wird in 2010 bekannt-gegeben und hat Gültigkeit für das Jahr 2011</t>
  </si>
  <si>
    <t>festverzinsliche Wertpapiere inländischer Emittenten</t>
  </si>
  <si>
    <t>festverzinsl. Wertpapiere inländischer Emittenten
Ermittlung aus den Monatswerten</t>
  </si>
  <si>
    <t>Herstellungs-
jahr</t>
  </si>
  <si>
    <t>gilt für das Jahr</t>
  </si>
  <si>
    <t>Index - Basis = 2015</t>
  </si>
  <si>
    <t>Index - Basis = 2010</t>
  </si>
  <si>
    <t>Index (1914 in EUR)</t>
  </si>
  <si>
    <t>gilt für Jahr</t>
  </si>
  <si>
    <t>5 -Jahreswerte gem. 3.4.11 AVV-SH</t>
  </si>
  <si>
    <t>Monat</t>
  </si>
  <si>
    <t>Prozent-Monat</t>
  </si>
  <si>
    <t>Wöchentliche Arbeitszeit:</t>
  </si>
  <si>
    <t>Urlaubstage:</t>
  </si>
  <si>
    <t>Zu Ziffer 9 der Kalkulationsgrundlage: Instandhaltung</t>
  </si>
  <si>
    <t>Anmerkung: Die Angaben werden automatisch aus anderen Blättern übernommen!</t>
  </si>
  <si>
    <t xml:space="preserve">Gemäß vereinbarten Investitionsvorhaben Instandhaltung und Instandsetzung für </t>
  </si>
  <si>
    <t>An-schaffungs-/ Her-stellungs-jahr</t>
  </si>
  <si>
    <t>Stamm-versicherungs-summe</t>
  </si>
  <si>
    <t xml:space="preserve">Anschaffungs- oder Herstellungs-kosten </t>
  </si>
  <si>
    <t>Baukosten-index Herstellungs-jahr</t>
  </si>
  <si>
    <t>lt. Anlage</t>
  </si>
  <si>
    <t>Summe a) zu Ziffer 9.1 :</t>
  </si>
  <si>
    <t>Summe b) zu Ziffer 9.2:</t>
  </si>
  <si>
    <t>c) Inventar (Pauschalwertansatz*)</t>
  </si>
  <si>
    <t>Summe c) zu Ziffer 9.3:</t>
  </si>
  <si>
    <t>d) Kraftfahrzeuge (Pauschalwertansatz*)</t>
  </si>
  <si>
    <t>Summe d) zu Ziffer 9.4:</t>
  </si>
  <si>
    <t>e) Mietobjekte</t>
  </si>
  <si>
    <t>Jährliche Nettokaltmiete</t>
  </si>
  <si>
    <t>Summe e) zu Ziffer 9.5:</t>
  </si>
  <si>
    <t>In Einzelfällen, bei denen nachgewiesen wird, dass die Kosten für die Instandhaltung höher sind, kann eine gesonderte Vereinbarung getroffen werden.</t>
  </si>
  <si>
    <t>Funktion / Qualifikation*</t>
  </si>
  <si>
    <t>Bemerkungen</t>
  </si>
  <si>
    <t>3.3</t>
  </si>
  <si>
    <t>3.4</t>
  </si>
  <si>
    <t>3.5</t>
  </si>
  <si>
    <t>Index - Basis = 2005 (nachricht-lich)</t>
  </si>
  <si>
    <t>Nettojahres-
arbeitszeit (VZÄ)</t>
  </si>
  <si>
    <t>Basis:</t>
  </si>
  <si>
    <t>allein durch AG; Höhe wird durch KK bestimmt</t>
  </si>
  <si>
    <t>Einsatzpauschale:</t>
  </si>
  <si>
    <t>innerorts</t>
  </si>
  <si>
    <t>Kalkulation der Basisleistung</t>
  </si>
  <si>
    <t>Kostengruppe</t>
  </si>
  <si>
    <t>Anzahl Stellen 
(Vollzeitkräfte)</t>
  </si>
  <si>
    <t>Stellenschlüsel</t>
  </si>
  <si>
    <t>Personalkosten
 in €</t>
  </si>
  <si>
    <t>externe Vergabe
 in €</t>
  </si>
  <si>
    <t>Erläuterung</t>
  </si>
  <si>
    <t>Angebot 
Leistungsträger
in €</t>
  </si>
  <si>
    <t>Personalkosten</t>
  </si>
  <si>
    <t>Summe Personalkosten</t>
  </si>
  <si>
    <t>Overhead</t>
  </si>
  <si>
    <t>gesetzliche Vorgaben</t>
  </si>
  <si>
    <t>Datenschutz</t>
  </si>
  <si>
    <t>Qualitätssicherung</t>
  </si>
  <si>
    <t>Arbeitnehmermitbestimmung</t>
  </si>
  <si>
    <t>Sachkosten</t>
  </si>
  <si>
    <t>Parameter</t>
  </si>
  <si>
    <t>Sachkosten
 in €</t>
  </si>
  <si>
    <t>Angebot Leistungsträger
in €</t>
  </si>
  <si>
    <t>Summe Partizipation und Gesetzliche Vorgaben</t>
  </si>
  <si>
    <t>Partizipation</t>
  </si>
  <si>
    <t>Bewohnerbeirat</t>
  </si>
  <si>
    <t>Werkstattrat</t>
  </si>
  <si>
    <t>Frauenbeauftragte</t>
  </si>
  <si>
    <t>sonstige Aufwendungen zur Unterstützung der Partizipation</t>
  </si>
  <si>
    <t>Gesetzliche Vorgaben</t>
  </si>
  <si>
    <t>Hygiene, Reinigung, Infektionsschutz</t>
  </si>
  <si>
    <t>technische Prüfungen</t>
  </si>
  <si>
    <t>Betriebs-verwaltung</t>
  </si>
  <si>
    <t>Beiträge zu Spitzenverbänden</t>
  </si>
  <si>
    <t>Fuhrpark</t>
  </si>
  <si>
    <r>
      <rPr>
        <b/>
        <u/>
        <sz val="10"/>
        <rFont val="Arial"/>
        <family val="2"/>
      </rPr>
      <t>pauschale</t>
    </r>
    <r>
      <rPr>
        <b/>
        <sz val="10"/>
        <rFont val="Arial"/>
        <family val="2"/>
      </rPr>
      <t xml:space="preserve"> Berechnung der Sachkosten 
optional zur Einzeldarstellung</t>
    </r>
  </si>
  <si>
    <t>Investitionskosten</t>
  </si>
  <si>
    <t>Übertrag Fremd-kapitalzinsen in InvestDaten</t>
  </si>
  <si>
    <t>Summe
FK-Zinsen aus Blatt "Darlehen"</t>
  </si>
  <si>
    <t>Stundensatz in €</t>
  </si>
  <si>
    <t>Bewirtschaft-ungskosten</t>
  </si>
  <si>
    <t>Summe Basisleistung:</t>
  </si>
  <si>
    <t>Stundensatz
in €</t>
  </si>
  <si>
    <t>Wert letzte
Vereinbarung
in €</t>
  </si>
  <si>
    <t>Kalkulation der Fachleistung</t>
  </si>
  <si>
    <r>
      <t>Summe Sachkosten Einzeldarstellung</t>
    </r>
    <r>
      <rPr>
        <b/>
        <sz val="10"/>
        <color theme="0"/>
        <rFont val="Arial"/>
        <family val="2"/>
      </rPr>
      <t xml:space="preserve"> - ACHTUNG nur besondere Wohnformen/ Wo Prozentuale Verteilung KDU u. Fachfläche?</t>
    </r>
  </si>
  <si>
    <t>AN-Mitbestimmung</t>
  </si>
  <si>
    <t>Kalkulation der begleitenden Assistenz</t>
  </si>
  <si>
    <t>Begleitende Assistenz</t>
  </si>
  <si>
    <t>7.4</t>
  </si>
  <si>
    <t>mon. Betrag/ VZÄ</t>
  </si>
  <si>
    <t>Anmerkung</t>
  </si>
  <si>
    <t>Spalte1</t>
  </si>
  <si>
    <t>Jahres-
sonder-
zahlung</t>
  </si>
  <si>
    <t>Ergebnis</t>
  </si>
  <si>
    <t>begleitende Assistenz</t>
  </si>
  <si>
    <t>Ermittlung der Feiertage in Schleswig-Holstein</t>
  </si>
  <si>
    <t xml:space="preserve">Feiertage, die immer auf einen Arbeitstag fallen </t>
  </si>
  <si>
    <t>Jahresarbeitszeit einer Vollzeitkraft</t>
  </si>
  <si>
    <t>Tage</t>
  </si>
  <si>
    <t>Stunden</t>
  </si>
  <si>
    <t>(volle Berücksichtigung mit 1,0 pro Tag)</t>
  </si>
  <si>
    <t>Tage/ Jahr</t>
  </si>
  <si>
    <t>Karfreitag</t>
  </si>
  <si>
    <t>Woche</t>
  </si>
  <si>
    <t>Ostermontag</t>
  </si>
  <si>
    <t>Ø tägliche Arbeitszeit</t>
  </si>
  <si>
    <t>Christi Himmelfahrt</t>
  </si>
  <si>
    <t>Pfingstmontag</t>
  </si>
  <si>
    <t>Bruttoarbeitszeit/ Jahr</t>
  </si>
  <si>
    <t>Summe</t>
  </si>
  <si>
    <t>Feiertage, die auch auf Samstage oder Sonntage fallen können</t>
  </si>
  <si>
    <t>(anteilige Berücksichtigung mit 5/7 pro Tag)</t>
  </si>
  <si>
    <t>Feiertage</t>
  </si>
  <si>
    <t>Neujahrstag</t>
  </si>
  <si>
    <t>Tag der Arbeit (01.05.)</t>
  </si>
  <si>
    <t>Erkrankungen, Kur-, Heilverfahren,</t>
  </si>
  <si>
    <t>Tag der deutschen Einheit (03.10.)</t>
  </si>
  <si>
    <t>Sanatoriumsaufenthalte (einschließlich</t>
  </si>
  <si>
    <t>Reformationstag (31.10.)</t>
  </si>
  <si>
    <t>Nachkuren)</t>
  </si>
  <si>
    <t>Heiligabend</t>
  </si>
  <si>
    <t>1. Weihnachtstag</t>
  </si>
  <si>
    <t xml:space="preserve">Samstage </t>
  </si>
  <si>
    <t>2. Weihnachtstag</t>
  </si>
  <si>
    <t>Sonntage</t>
  </si>
  <si>
    <t>Silvester</t>
  </si>
  <si>
    <t>Gesamtabzug durch Feiertage</t>
  </si>
  <si>
    <t>Nettoarbeitstage</t>
  </si>
  <si>
    <t>Name des Leistungsangebotes:</t>
  </si>
  <si>
    <t>Vorgeschlagener Verein-
barungszeitraum (von … bis):</t>
  </si>
  <si>
    <t>Sozialpäd. Assist.</t>
  </si>
  <si>
    <t>Leitung gesamt</t>
  </si>
  <si>
    <t>Gesamtsumme:</t>
  </si>
  <si>
    <t>BFD, FSJ</t>
  </si>
  <si>
    <t>Kein Tarif</t>
  </si>
  <si>
    <t>Keine Tarifbindung</t>
  </si>
  <si>
    <t>Jahresstunden direkte Leistung</t>
  </si>
  <si>
    <t>davon Investitionsaufwendungen</t>
  </si>
  <si>
    <t>Leistungspauschale</t>
  </si>
  <si>
    <t>Zulagen nominal</t>
  </si>
  <si>
    <t>Zulagen prozentual</t>
  </si>
  <si>
    <t>%</t>
  </si>
  <si>
    <t>Jahressonder-zahlung
[gem. VZÄ-Anteil]
- jährlich -</t>
  </si>
  <si>
    <t>AG-Anteil
KV/ PV
[gem. VZÄ-Anteil]
- jährlich -</t>
  </si>
  <si>
    <t>AG-Anteil
ZV
[gem. VZÄ-Anteil]
- jährlich -</t>
  </si>
  <si>
    <t>Entgelt
[gem. VZÄ-Anteil]
- monatlich -</t>
  </si>
  <si>
    <t>Zulagen
[gem. VZÄ-Anteil]
- jährlich -</t>
  </si>
  <si>
    <t xml:space="preserve">
Funktion
- Auswahl -</t>
  </si>
  <si>
    <t xml:space="preserve">
Tätigkeit/ Ausbildung
- Auswahl -</t>
  </si>
  <si>
    <t xml:space="preserve">
Tarif
- Auswahl -</t>
  </si>
  <si>
    <t xml:space="preserve">
Verg.-Gruppe
- Auswahl -</t>
  </si>
  <si>
    <t xml:space="preserve">
Zeitstufe
- Eingabe -</t>
  </si>
  <si>
    <t xml:space="preserve">
Stellenanteil
- Eingabe -</t>
  </si>
  <si>
    <t>Zuschläge
[gem. VZÄ-Anteil]
- jährlich -</t>
  </si>
  <si>
    <t>Jahres-AG-Brutto
[gem. VZÄ-
Anteil]
- gesamt -</t>
  </si>
  <si>
    <t>AG-Anteil
AV/ RV/ Uml.
[gem. VZÄ-Anteil]
- jährlich -</t>
  </si>
  <si>
    <t>Jahres-AG-Brutto
[gem. VZÄ-
Anteil]
- gesamt -</t>
  </si>
  <si>
    <r>
      <rPr>
        <b/>
        <sz val="10"/>
        <rFont val="Calibri"/>
        <family val="2"/>
        <scheme val="minor"/>
      </rPr>
      <t>Verwaltung
(</t>
    </r>
    <r>
      <rPr>
        <sz val="10"/>
        <rFont val="Calibri"/>
        <family val="2"/>
        <scheme val="minor"/>
      </rPr>
      <t>zentral, dezentral, extern)</t>
    </r>
  </si>
  <si>
    <r>
      <t>Personalstellen</t>
    </r>
    <r>
      <rPr>
        <sz val="9"/>
        <rFont val="Calibri"/>
        <family val="2"/>
        <scheme val="minor"/>
      </rPr>
      <t xml:space="preserve">                        (umgerechnet auf Vollzeitkräfte)</t>
    </r>
  </si>
  <si>
    <r>
      <t xml:space="preserve">Arbeitszeit, die für Fachleistungsstunden zur Verfügung steht </t>
    </r>
    <r>
      <rPr>
        <sz val="12"/>
        <rFont val="Arial"/>
        <family val="2"/>
      </rPr>
      <t>(Berechnung für 1 Vollzeitkraft)</t>
    </r>
  </si>
  <si>
    <t>ES 3</t>
  </si>
  <si>
    <t>ES 4</t>
  </si>
  <si>
    <t>ES 5</t>
  </si>
  <si>
    <t>ES 8</t>
  </si>
  <si>
    <t>ES 9</t>
  </si>
  <si>
    <t>ES 10</t>
  </si>
  <si>
    <t>ES 11</t>
  </si>
  <si>
    <t>ES 12</t>
  </si>
  <si>
    <t>mtl. Entgelt
gem. Tarif-Tabelle
(VZÄ)</t>
  </si>
  <si>
    <t>8.1</t>
  </si>
  <si>
    <t>8.2</t>
  </si>
  <si>
    <t>Pauschalsatz Minijob</t>
  </si>
  <si>
    <t>Minijob</t>
  </si>
  <si>
    <t>Berechnung der Einsatzpauschalen:</t>
  </si>
  <si>
    <t xml:space="preserve">innerorts </t>
  </si>
  <si>
    <t>außerorts kurz</t>
  </si>
  <si>
    <t>außerorts lang</t>
  </si>
  <si>
    <t>Radius in km</t>
  </si>
  <si>
    <t>KM</t>
  </si>
  <si>
    <t>Durchsschnittsgeschwindigkeit</t>
  </si>
  <si>
    <t>km/h</t>
  </si>
  <si>
    <t>Durchsschnittsfahrzeit</t>
  </si>
  <si>
    <t>Minute</t>
  </si>
  <si>
    <t xml:space="preserve">Berechnung der Einsatzpauschalen: </t>
  </si>
  <si>
    <t>Fachleistung Begleitende Assistenz</t>
  </si>
  <si>
    <t>Berufsgenossenschaft</t>
  </si>
  <si>
    <t>Fort- und Weiterbildungskosten</t>
  </si>
  <si>
    <r>
      <t xml:space="preserve">Prüfungsgebühren
</t>
    </r>
    <r>
      <rPr>
        <sz val="10"/>
        <rFont val="Arial"/>
        <family val="2"/>
      </rPr>
      <t>z.B Selbstbestimmungsstärkungsgesetz</t>
    </r>
  </si>
  <si>
    <t>Leitung Bereich</t>
  </si>
  <si>
    <t>Leitung vor Ort</t>
  </si>
  <si>
    <t>Stellen-/
Personalnr.
- Eingabe -</t>
  </si>
  <si>
    <t>Einstellungs-
datum
- Eingabe -</t>
  </si>
  <si>
    <t>Gruppenangebote</t>
  </si>
  <si>
    <t>Anzahl Teilnehmer</t>
  </si>
  <si>
    <r>
      <t xml:space="preserve">Kosten Fahrtzeit </t>
    </r>
    <r>
      <rPr>
        <b/>
        <vertAlign val="superscript"/>
        <sz val="11"/>
        <color theme="1"/>
        <rFont val="Calibri"/>
        <family val="2"/>
        <scheme val="minor"/>
      </rPr>
      <t>*</t>
    </r>
  </si>
  <si>
    <t>Kosten Fahrtzeit *</t>
  </si>
  <si>
    <t>Sozial-, Heilpädagog*innen, Sozialarbeiter*innen</t>
  </si>
  <si>
    <t>Köch*innen</t>
  </si>
  <si>
    <t>Sozialpädagogische Assistent*innen</t>
  </si>
  <si>
    <t>Praktikant*innen</t>
  </si>
  <si>
    <t>Pflegehelfer*innen</t>
  </si>
  <si>
    <t>Reinigungskräfte</t>
  </si>
  <si>
    <t>3.6</t>
  </si>
  <si>
    <t>Kinderpfleger*innen</t>
  </si>
  <si>
    <t>Alltagsbegleiter*innen</t>
  </si>
  <si>
    <t>Heilerziehungspflegerhelfer*innen</t>
  </si>
  <si>
    <t>Leitung</t>
  </si>
  <si>
    <t>kirchl. anerkannte Heimerzieher*innen</t>
  </si>
  <si>
    <r>
      <rPr>
        <b/>
        <sz val="11"/>
        <rFont val="Arial"/>
        <family val="2"/>
      </rPr>
      <t>Leitung</t>
    </r>
    <r>
      <rPr>
        <sz val="10"/>
        <rFont val="Arial"/>
        <family val="2"/>
      </rPr>
      <t xml:space="preserve">
z.B. Leitung - Gesamt /Bereich /vor Ort 
</t>
    </r>
  </si>
  <si>
    <t>Begleitende_Assist.</t>
  </si>
  <si>
    <t>Sozialpädagog*in</t>
  </si>
  <si>
    <t>Heilpädagog*in</t>
  </si>
  <si>
    <t>Sozialarbeiter*in</t>
  </si>
  <si>
    <t>Erzieher*in</t>
  </si>
  <si>
    <t>Heilerz.-Pfleger*in</t>
  </si>
  <si>
    <t>Ergotherapeut*in</t>
  </si>
  <si>
    <t>Krankengymnast*in</t>
  </si>
  <si>
    <t>Logopäd*in</t>
  </si>
  <si>
    <t>Hauswirtschafter*in</t>
  </si>
  <si>
    <t>Köch*in</t>
  </si>
  <si>
    <t>Kinderpfleger*in</t>
  </si>
  <si>
    <t>Alltagsbegleiter*in</t>
  </si>
  <si>
    <t>Pflegehelfer*in</t>
  </si>
  <si>
    <t>Kirchl. Anerk. Heimerz.</t>
  </si>
  <si>
    <t>3.7</t>
  </si>
  <si>
    <t>Ergotherapeut*innen, Logopäd*innen, Krankengymnast*innen</t>
  </si>
  <si>
    <t>Hilfspersonal, Ex-Inler</t>
  </si>
  <si>
    <t>1.2.10</t>
  </si>
  <si>
    <t>Betriebsrat</t>
  </si>
  <si>
    <t>Mitarbeitervertretung</t>
  </si>
  <si>
    <r>
      <t xml:space="preserve">
Betrag gem. Anlage zu § 25 LRV nach § 131 SGB IX </t>
    </r>
    <r>
      <rPr>
        <b/>
        <vertAlign val="superscript"/>
        <sz val="9"/>
        <color rgb="FFFF0000"/>
        <rFont val="Arial"/>
        <family val="2"/>
      </rPr>
      <t>****</t>
    </r>
  </si>
  <si>
    <t>1.2.11</t>
  </si>
  <si>
    <t>1.2.11.1</t>
  </si>
  <si>
    <t>1.2.11.2</t>
  </si>
  <si>
    <t>1.2.11.3</t>
  </si>
  <si>
    <t>1.2.12</t>
  </si>
  <si>
    <t>Vertretungsberechtigte Ansprechperson/ Funktion</t>
  </si>
  <si>
    <t>Angewandter Tarif (Auswahlfeld)</t>
  </si>
  <si>
    <t>ZKV</t>
  </si>
  <si>
    <t>Zusatzbeitrag Krankenversicherung</t>
  </si>
  <si>
    <t>öffentlichen Fördermitteln/ Erlöse (KFZ)</t>
  </si>
  <si>
    <t>Leistungspauschale/ Teilnehmer</t>
  </si>
  <si>
    <t>Qualifizierte_Assist.</t>
  </si>
  <si>
    <t>qualifizierte Assistenz</t>
  </si>
  <si>
    <t>Kalkulation der qualifizierten Assistenz</t>
  </si>
  <si>
    <t>Qualifizierte
Assistenz</t>
  </si>
  <si>
    <t>Köch*innen, Köche</t>
  </si>
  <si>
    <t>Hauswirtschafter*innen</t>
  </si>
  <si>
    <t>Sozialpädagogische Assitent*innen</t>
  </si>
  <si>
    <r>
      <rPr>
        <b/>
        <sz val="10"/>
        <rFont val="Arial"/>
        <family val="2"/>
      </rPr>
      <t>Verwaltung
(</t>
    </r>
    <r>
      <rPr>
        <sz val="10"/>
        <rFont val="Arial"/>
        <family val="2"/>
      </rPr>
      <t>zentral, dezentral, extern)</t>
    </r>
  </si>
  <si>
    <t>8.3</t>
  </si>
  <si>
    <t>8</t>
  </si>
  <si>
    <t>3.8</t>
  </si>
  <si>
    <t xml:space="preserve">Summe a) </t>
  </si>
  <si>
    <t xml:space="preserve">Summe b) </t>
  </si>
  <si>
    <t xml:space="preserve">b) EDV-Anlagen </t>
  </si>
  <si>
    <t>Summe b)</t>
  </si>
  <si>
    <t>c) sonstige Anlagen</t>
  </si>
  <si>
    <t>Summe c)</t>
  </si>
  <si>
    <t>d) KFZ Leasing</t>
  </si>
  <si>
    <t>Summe d)</t>
  </si>
  <si>
    <t>Zu Mieten und Pachten sowie Miet- und Leasingverträgen der Kalkulationsgrundlage</t>
  </si>
  <si>
    <r>
      <t xml:space="preserve">Abgestimmter Miet- und/oder Leasingvertrag liegt dem Träger der Einglieder-ungshilfe vor                           </t>
    </r>
    <r>
      <rPr>
        <b/>
        <u/>
        <sz val="10"/>
        <rFont val="Arial"/>
        <family val="2"/>
      </rPr>
      <t xml:space="preserve"> </t>
    </r>
    <r>
      <rPr>
        <u/>
        <sz val="10"/>
        <rFont val="Arial"/>
        <family val="2"/>
      </rPr>
      <t>(</t>
    </r>
    <r>
      <rPr>
        <b/>
        <u/>
        <sz val="14"/>
        <rFont val="Arial"/>
        <family val="2"/>
      </rPr>
      <t>X</t>
    </r>
    <r>
      <rPr>
        <u/>
        <sz val="10"/>
        <rFont val="Arial"/>
        <family val="2"/>
      </rPr>
      <t xml:space="preserve"> f</t>
    </r>
    <r>
      <rPr>
        <b/>
        <u/>
        <sz val="10"/>
        <rFont val="Arial"/>
        <family val="2"/>
      </rPr>
      <t>ür ja)</t>
    </r>
  </si>
  <si>
    <t>Angebot zur Vereinbarung einer Vergütung
nach § 125 Abs.1 Nr. 2 SGB IX für qualifizierte (§ 78 Abs. 2 Nr. 2 SGB IX) und/ oder begleitende ( § 78 Abs. 2 Nr. 1 SGB IX) Assistenzleistungen</t>
  </si>
  <si>
    <t>Hilfskräfte</t>
  </si>
  <si>
    <r>
      <t>****</t>
    </r>
    <r>
      <rPr>
        <sz val="10"/>
        <rFont val="Arial"/>
        <family val="2"/>
      </rPr>
      <t xml:space="preserve"> In Fällen, in denen die Anschaffungs- und Herstellungskosten nicht nachzuweisen sind bzw. unterhalb eines realistischen Wertansatzes liegen (Spenden, Vermächtnis, Überlassung
      unterhalb der Gestehungskosten), gilt ersatzweise das Ergebnis der zuständigen Gutachterausschusses bzw. eines öffentlich bestellten und vereidigten Gutachter als Berechnungsbasis. </t>
    </r>
  </si>
  <si>
    <t>Summe Investitionskosten (aus Investdaten, Darlehen, Miete-Pacht-Leasing; Instandhaltung)</t>
  </si>
  <si>
    <t>Struktur:</t>
  </si>
  <si>
    <t>Die übrigen Blätter und deren Anwendung sollten aus dem alten Formularsatz bekannt sein.</t>
  </si>
  <si>
    <t>Erläuterungen zur Bearbeitung:</t>
  </si>
  <si>
    <t>Personalstellen</t>
  </si>
  <si>
    <t>Anteil %</t>
  </si>
  <si>
    <t>Umfang Leistungspauschale in Minuten</t>
  </si>
  <si>
    <t>Direkte Leistung</t>
  </si>
  <si>
    <t>Indirekte Leistung</t>
  </si>
  <si>
    <t>Angebot Leistungserbringer in €</t>
  </si>
  <si>
    <t>Assistenz nach § 78 Abs. 2 Nr. 2 SGB IX</t>
  </si>
  <si>
    <t>Assistenz nach § 78 Abs. 2 Nr. 1 SGB IX</t>
  </si>
  <si>
    <t>9.1</t>
  </si>
  <si>
    <t>9.2</t>
  </si>
  <si>
    <t>9.3</t>
  </si>
  <si>
    <t>9.4</t>
  </si>
  <si>
    <t>9.5</t>
  </si>
  <si>
    <t>9.6</t>
  </si>
  <si>
    <t>Erzieher*innen,
Heilerziehungspfleger*innen</t>
  </si>
  <si>
    <t>Heilerziehungspflegehelfer*innen</t>
  </si>
  <si>
    <t xml:space="preserve">Erholungsurlaub, </t>
  </si>
  <si>
    <t>sonst. Ganztägige Dienstbefr., Mutterschutz</t>
  </si>
  <si>
    <t>SchwbG, Treue-, Sonder-, Bildungurlaub,</t>
  </si>
  <si>
    <t>Erholungsurlaub</t>
  </si>
  <si>
    <t>* Rechenweg: Leistungspauschale dividiert durch Umfang Leistungspauschale in Minuten multipliziert mit Minuten Durchschnittsfahrzeit</t>
  </si>
  <si>
    <t>Netto JAZ</t>
  </si>
  <si>
    <t>Die Werte der gelb hinterlegten Zellen in Spalte B sind für die Berechnung der Nettojahresarbeitszeit einer Normalarbeitskraft von der KGSt veröffentlicht. Soweit in Ihrer Einrichtung abweichende Werte aufgetreten sind, überschreiben Sie die Werte. Nachweise für die eingetragenen Werte sind in diesem Fall erforderlich.
Soweit Heiligabend und Silvester in dem angewandten Tarifwerk oder im Arbeitsvertrag als Feiertage benannt werden, überschreiben Sie die in den gelb hinterlegten Zellen in Spalte G mit dem Wert 0,714.</t>
  </si>
  <si>
    <r>
      <rPr>
        <b/>
        <sz val="10"/>
        <rFont val="Calibri"/>
        <family val="2"/>
        <scheme val="minor"/>
      </rPr>
      <t xml:space="preserve">Wirtschafts-, Versorgungs- und technische Dienste
</t>
    </r>
    <r>
      <rPr>
        <sz val="10"/>
        <rFont val="Calibri"/>
        <family val="2"/>
        <scheme val="minor"/>
      </rPr>
      <t>z.B. Hauswirtschaftsleitung, Hauswirtschaft, Technisches Personal, Hausmeister*in, Gärtner*in</t>
    </r>
  </si>
  <si>
    <t>Aufwendungen für Anmietung und/ oder Pacht/ Erbpacht von Grundstücken und Gebäuden (s. § 25 Abs. 3 LRV SGB IX)</t>
  </si>
  <si>
    <t>Aufwendungen für sonstige Miet- und Leasingkosten (s. § 25 Abs. 3 LRV SGB IX)</t>
  </si>
  <si>
    <t>gem. Ziffer 3.4.7 AVV-SH (siehe § 25 Abs. 3 LRV SGB IX)</t>
  </si>
  <si>
    <t>Leistungspauschale Begleitende Assistenz</t>
  </si>
  <si>
    <t>Inventarpauschale:</t>
  </si>
  <si>
    <t>Netto-JAZ  jährlich</t>
  </si>
  <si>
    <t>Personal-/ Sachkosten
 in €</t>
  </si>
  <si>
    <t>Arbeitssicherheit</t>
  </si>
  <si>
    <t>Qualifizierte Assistenz</t>
  </si>
  <si>
    <t>Gemeinsame Kalkulation der Assistenzleistungen (Mischkalkulation) nach § 78 Abs. 2 Nr. 1 und 2 SGB IX (Ziffer 1 eingeben)</t>
  </si>
  <si>
    <t>Angebot
Leistungserbringer in €</t>
  </si>
  <si>
    <t>Bei Fragen wenden Sie sich gern an die für Sie zuständigen Mitarbeiter*innen.</t>
  </si>
  <si>
    <t>allein durch AG</t>
  </si>
  <si>
    <t>Erzieher*innen, Heilerziehungspfleger*innen</t>
  </si>
  <si>
    <t xml:space="preserve">Die Träger- und die Einrichtungsdaten werden vom Blatt Basis hierher übertragen. 
Bitte in den gelb hinterlegten Feldern die entsprechenden Eintragungen vornehmen.
Den angewandten Tarif wählen Sie bitte aus der hinterlegten Liste aus. Bitte wählen Sie  "ohne_Tarif" aus, wenn Sie keinen Tarif anwenden, der angewandte Tarif nicht hinterlegt ist oder Sie sich für die Mitarbeiter*invergütung an einem Tarifwerk orientieren, aber nicht alle Bestandteile übernehmen.
</t>
  </si>
  <si>
    <r>
      <rPr>
        <b/>
        <sz val="10"/>
        <rFont val="Arial"/>
        <family val="2"/>
      </rPr>
      <t xml:space="preserve">Wirtschafts-, Versorgungs- und technische Dienste
</t>
    </r>
    <r>
      <rPr>
        <sz val="10"/>
        <rFont val="Arial"/>
        <family val="2"/>
      </rPr>
      <t>z.B. Hauswirtschaftsleitung, Hauswirtschaft,Technisches Personal, Hausmeister*in, Gärtner*in</t>
    </r>
  </si>
  <si>
    <t>Med. und. Pflegerischer Sachbedarf</t>
  </si>
  <si>
    <t>Grundsätzliches:</t>
  </si>
  <si>
    <t>Baupreisindex</t>
  </si>
  <si>
    <t>Fortschreibung gemäß Baukosten-index  / Baupreisindex</t>
  </si>
  <si>
    <t>Personal</t>
  </si>
  <si>
    <t>Eingaben zur Berechnung der Investitionskosten</t>
  </si>
  <si>
    <t>Ziffer eP</t>
  </si>
  <si>
    <t>Ziffer Hk</t>
  </si>
  <si>
    <t>KV/PV</t>
  </si>
  <si>
    <t>AV/RV</t>
  </si>
  <si>
    <t>Diff. KV/PV</t>
  </si>
  <si>
    <t>Diff. AV/RV</t>
  </si>
  <si>
    <t>Hausmeister*in</t>
  </si>
  <si>
    <t>Gärtner*in</t>
  </si>
  <si>
    <r>
      <t xml:space="preserve">Erhalten Ihre Mitarbeiter*innen eine Zulage, tragen Sie für deren Berechnung deren Bezeichnung(en) und deren Nominal- oder Prozentwert(e) (Höhe für 1 Vollzeitkraft) auf dem Blatt AG-Anteil Soz.Vers. in dem entsprechenden Bereich ein.
Soweit nur einzelne Mitarbeiter*innen eine Zulage erhalten oder deren Höhe von der anderer Mitarbeiter*innen abweicht, können Sie den Spalte M  errechneten Wert überschreiben.
Leisten Sie einen Beitrag zur zusätzlichen Altersvorsorge oder gewähren eine Zulage, tragen Sie die Prozentwerte in Zelle  Q1 bzw. R1 ein.
Für Minijobber*innen und Honorarkräfte wählen Sie bitte in Spalte E </t>
    </r>
    <r>
      <rPr>
        <b/>
        <sz val="11"/>
        <color theme="1"/>
        <rFont val="Calibri"/>
        <family val="2"/>
        <scheme val="minor"/>
      </rPr>
      <t>in allen Fällen</t>
    </r>
    <r>
      <rPr>
        <sz val="11"/>
        <color theme="1"/>
        <rFont val="Calibri"/>
        <family val="2"/>
        <scheme val="minor"/>
      </rPr>
      <t xml:space="preserve"> </t>
    </r>
    <r>
      <rPr>
        <b/>
        <sz val="11"/>
        <color theme="1"/>
        <rFont val="Calibri"/>
        <family val="2"/>
        <scheme val="minor"/>
      </rPr>
      <t xml:space="preserve">(auch bei Tarifanwendung) </t>
    </r>
    <r>
      <rPr>
        <sz val="11"/>
        <color theme="1"/>
        <rFont val="Calibri"/>
        <family val="2"/>
        <scheme val="minor"/>
      </rPr>
      <t>"ohne_Tarif" aus, tragen den Beschäftigungsumfang in Spalte H und das monatliche Entgelt (bei Honorarkräften den Durchschnittswert) manuell in der entsprechenden Zelle in Spalte L ein. In Spalte J tragen Sie in diesen Fällen bitte keine Werte ein.</t>
    </r>
  </si>
  <si>
    <t>Hier tragen Sie bitte das für die Erbringung der persönlichen Assistenz beschäftigte pädagogische Personal ein. Die Anwendung ist identisch zu der im Blatt Personal BL.</t>
  </si>
  <si>
    <t>Die Basis der Indizes wurde auf 2015 umgestellt!!!</t>
  </si>
  <si>
    <t>Sachaufw. zur Sicherstellung der erford. Fachleistung</t>
  </si>
  <si>
    <t>DRK, gültig ab 01.04.2021</t>
  </si>
  <si>
    <r>
      <rPr>
        <b/>
        <sz val="14"/>
        <rFont val="Calibri"/>
        <family val="2"/>
        <scheme val="minor"/>
      </rPr>
      <t xml:space="preserve">
Keine Formelberechnung möglich!</t>
    </r>
    <r>
      <rPr>
        <b/>
        <sz val="12"/>
        <rFont val="Calibri"/>
        <family val="2"/>
        <scheme val="minor"/>
      </rPr>
      <t xml:space="preserve">
Jahressonderzahlung gem. Anl. 14 des Tarifvertrages:</t>
    </r>
    <r>
      <rPr>
        <sz val="12"/>
        <rFont val="Calibri"/>
        <family val="2"/>
        <scheme val="minor"/>
      </rPr>
      <t xml:space="preserve">
(1) Die oder der MAin, die oder der sich am 1. November eines Jahres in einem Beschäftigungsverhältnis befindet, das mindestens bis zum 31. Dezember des Jahres besteht, erhält eine Jahressonderzahlung (JSZ).
(2) Die Höhe der JSZ errechnet sich aus der Summe der Bezüge gemäß Unterabsatz 3 der Monate Januar bis einschließlich Oktober des Jahres, dividiert durch zehn. Für Mitarbeiterinnen und Mitarbeiter, mit denen vertraglich variable Mehrarbeit vereinbart ist, erhöht sich dieser Betrag um die durchschnittliche Vergütung der tatsächlich geleisteten Mehrarbeit.
Beginnt das Beschäftigungsverhältnis nach dem 1. Oktober, wird die Jahressonderzahlung auf der Basis der Bezüge für den Monat November, dividiert durch zehn, berechnet (also 10 %).
Zu den Bezügen zählt das monatliche Tabellenentgelt, die Kinderzulage, ggf. die Besitzstandszulage, die in Monatsbeträgen festgelegten Zulagen sowie die Zeitzuschläge gemäß § 20a AVR.
</t>
    </r>
  </si>
  <si>
    <t>AfA -Prozent</t>
  </si>
  <si>
    <t>TVöD_Bund</t>
  </si>
  <si>
    <t>E 2Ü</t>
  </si>
  <si>
    <t>Angestellte des Öffentlichen Dienste im Bereich des Bundes</t>
  </si>
  <si>
    <t>1a</t>
  </si>
  <si>
    <t>1b</t>
  </si>
  <si>
    <t>4a</t>
  </si>
  <si>
    <t>4b</t>
  </si>
  <si>
    <t>5b</t>
  </si>
  <si>
    <t>5c</t>
  </si>
  <si>
    <t>6b</t>
  </si>
  <si>
    <t>9a</t>
  </si>
  <si>
    <t>Caritas_RK_Ost</t>
  </si>
  <si>
    <t>AVR Caritas (RK Ost-Gebiet West)</t>
  </si>
  <si>
    <t>TV_AVH</t>
  </si>
  <si>
    <t>15</t>
  </si>
  <si>
    <t>14</t>
  </si>
  <si>
    <t>13</t>
  </si>
  <si>
    <t>12</t>
  </si>
  <si>
    <t>11</t>
  </si>
  <si>
    <t>10</t>
  </si>
  <si>
    <t>9c</t>
  </si>
  <si>
    <t>9b</t>
  </si>
  <si>
    <t>6</t>
  </si>
  <si>
    <t>5</t>
  </si>
  <si>
    <t>4</t>
  </si>
  <si>
    <t>3</t>
  </si>
  <si>
    <t>2</t>
  </si>
  <si>
    <t>1</t>
  </si>
  <si>
    <t>Tarifvertrag für die Arbeitsrechtliche Vereinigung Hamburg e.V.</t>
  </si>
  <si>
    <r>
      <t xml:space="preserve">Hier erfassen Sie Leitungs-, Verwaltungs-, technisches und sonstiges Personal.
In den Spalten A, B, G und H tragen Sie die Angaben manuell ein.
In den Spalten C bis  F öffnen sich Dropdownfelder, wenn eine Zelle angeklickt wird. Beginnen Sie in Spalte C und arbeiten nach rechts weiter. Ihre Auswahl fungiert wie ein Filter und stellt in der jeweiligen Nachbarspalte nur noch auf die getroffene Auswahl die passenden weiteren Auswahlmöglichkeiten zur Verfügung.
</t>
    </r>
    <r>
      <rPr>
        <b/>
        <sz val="11"/>
        <color theme="1"/>
        <rFont val="Calibri"/>
        <family val="2"/>
        <scheme val="minor"/>
      </rPr>
      <t>Sollten Sie eine bereits getroffene Auswahl in den Spalten C oder E ändern, müssen Sie anschließend in den Spalten D bzw. F die Auswahl erneut treffen, da es sonst zu Fehlern aufgrund einen nicht möglichen Kombination aus Funktion und Tätigkeit/ Ausbildung bzw. Tarif und Vergütungsgruppe kommen kann.</t>
    </r>
    <r>
      <rPr>
        <sz val="11"/>
        <color theme="1"/>
        <rFont val="Calibri"/>
        <family val="2"/>
        <scheme val="minor"/>
      </rPr>
      <t xml:space="preserve">
Anhand Ihrer Eingaben wird bei Anwendung eines Tarifwerkes das Tabellenentgelt für eine Vollzeitkraft automatisch in Spalte J eingetragen. Den Prozentwert einer bereits feststehenden oder vermuteten Tarifsteigerung tragen Sie in Zelle J1 ein. 
</t>
    </r>
    <r>
      <rPr>
        <b/>
        <sz val="11"/>
        <color theme="1"/>
        <rFont val="Calibri"/>
        <family val="2"/>
        <scheme val="minor"/>
      </rPr>
      <t>Wenden Sie keinen Tarif an, wählen Sie in Spalte E "ohne Tarif" und in Spalte F "keine" (zwingend erforderlich für die Berechnung) aus.</t>
    </r>
    <r>
      <rPr>
        <sz val="11"/>
        <color theme="1"/>
        <rFont val="Calibri"/>
        <family val="2"/>
        <scheme val="minor"/>
      </rPr>
      <t xml:space="preserve">
</t>
    </r>
  </si>
  <si>
    <t>RTV_Mürwiker</t>
  </si>
  <si>
    <t>Rahmentarifvertrag für AN der Die Mürwiker GmbH</t>
  </si>
  <si>
    <t>I</t>
  </si>
  <si>
    <t>Keine Formelberechnung für
die Jahressonderzahlung möglich</t>
  </si>
  <si>
    <t>II</t>
  </si>
  <si>
    <t>III</t>
  </si>
  <si>
    <t>IV</t>
  </si>
  <si>
    <t>V</t>
  </si>
  <si>
    <t>VI</t>
  </si>
  <si>
    <t>Personal individuell erfassen</t>
  </si>
  <si>
    <t>Bitte Erläuterungen beachten!</t>
  </si>
  <si>
    <t>Fremdpersonal</t>
  </si>
  <si>
    <t>Nur für Verhandlungen mit KOSOZ</t>
  </si>
  <si>
    <t>Stundenpauschale</t>
  </si>
  <si>
    <t>Auslastungsgrad</t>
  </si>
  <si>
    <t>7.5</t>
  </si>
  <si>
    <t>TVöD_SuE</t>
  </si>
  <si>
    <t>TVöD_VKA</t>
  </si>
  <si>
    <t>Gebühren Telekommunikation/ Internet</t>
  </si>
  <si>
    <t>Telekommunikationsanlagen</t>
  </si>
  <si>
    <t>Angebotsjahr:</t>
  </si>
  <si>
    <r>
      <t xml:space="preserve">Neben den Träger- und Einrichtungsdaten tragen Sie bitte die regelmäßige Wochenarbeitszeit einer Vollzeitmitarbeiter*in und den zustehenden Erholungsurlaub ein. Aus den Eingaben errechnet sich die Nettojahresarbeitszeit auf dem Blatt </t>
    </r>
    <r>
      <rPr>
        <i/>
        <sz val="11"/>
        <color theme="1"/>
        <rFont val="Calibri"/>
        <family val="2"/>
        <scheme val="minor"/>
      </rPr>
      <t>Netto JAZ</t>
    </r>
    <r>
      <rPr>
        <sz val="11"/>
        <color theme="1"/>
        <rFont val="Calibri"/>
        <family val="2"/>
        <scheme val="minor"/>
      </rPr>
      <t xml:space="preserve">.
</t>
    </r>
    <r>
      <rPr>
        <b/>
        <sz val="11"/>
        <color rgb="FFFF0000"/>
        <rFont val="Calibri"/>
        <family val="2"/>
        <scheme val="minor"/>
      </rPr>
      <t xml:space="preserve">Für die individuellen Erfassung und Kalkulation der Personalkosten auf den Registern </t>
    </r>
    <r>
      <rPr>
        <b/>
        <i/>
        <sz val="11"/>
        <color rgb="FFFF0000"/>
        <rFont val="Calibri"/>
        <family val="2"/>
        <scheme val="minor"/>
      </rPr>
      <t>(A) Personal BL</t>
    </r>
    <r>
      <rPr>
        <b/>
        <sz val="11"/>
        <color rgb="FFFF0000"/>
        <rFont val="Calibri"/>
        <family val="2"/>
        <scheme val="minor"/>
      </rPr>
      <t xml:space="preserve"> und </t>
    </r>
    <r>
      <rPr>
        <b/>
        <i/>
        <sz val="11"/>
        <color rgb="FFFF0000"/>
        <rFont val="Calibri"/>
        <family val="2"/>
        <scheme val="minor"/>
      </rPr>
      <t>(A) Personal FL</t>
    </r>
    <r>
      <rPr>
        <b/>
        <sz val="11"/>
        <color rgb="FFFF0000"/>
        <rFont val="Calibri"/>
        <family val="2"/>
        <scheme val="minor"/>
      </rPr>
      <t xml:space="preserve"> muss in Zelle B27 der Wert 1 eingetragen sein. Die Eingaben werden auf das Blatt </t>
    </r>
    <r>
      <rPr>
        <b/>
        <i/>
        <sz val="11"/>
        <color rgb="FFFF0000"/>
        <rFont val="Calibri"/>
        <family val="2"/>
        <scheme val="minor"/>
      </rPr>
      <t>(A) Personal</t>
    </r>
    <r>
      <rPr>
        <b/>
        <sz val="11"/>
        <color rgb="FFFF0000"/>
        <rFont val="Calibri"/>
        <family val="2"/>
        <scheme val="minor"/>
      </rPr>
      <t xml:space="preserve"> übertragen.
Für eine Sammelerfassung des Personals und der Kosten benutzen Sie das Blatt </t>
    </r>
    <r>
      <rPr>
        <b/>
        <i/>
        <sz val="11"/>
        <color rgb="FFFF0000"/>
        <rFont val="Calibri"/>
        <family val="2"/>
        <scheme val="minor"/>
      </rPr>
      <t>(B) Personal</t>
    </r>
    <r>
      <rPr>
        <b/>
        <sz val="11"/>
        <color rgb="FFFF0000"/>
        <rFont val="Calibri"/>
        <family val="2"/>
        <scheme val="minor"/>
      </rPr>
      <t>. In diesem Fall müssen Ihre Eingaben mittels externer Excel-Liste plausibel gemacht werden.</t>
    </r>
  </si>
  <si>
    <t>TVL</t>
  </si>
  <si>
    <t>E 13Ü</t>
  </si>
  <si>
    <t>Tarifvertrag für die Länder-Allgemeiner Teil</t>
  </si>
  <si>
    <t>Tarifvertrag für die Länder-Beschäftigte im Sozial und Erziehungsdienst</t>
  </si>
  <si>
    <t>Rüstzeit</t>
  </si>
  <si>
    <t>Ohne/_anderer_Tarif</t>
  </si>
  <si>
    <t>Nur für kalkulatorische Zwecke; keine Personalvereinbarung</t>
  </si>
  <si>
    <t>Ohne_anderer_Tarif</t>
  </si>
  <si>
    <t xml:space="preserve">Soweit ein Tarif zu Sonderzahlungen verpflichtet, wird der entsprechenden Prozentwert für die jeweilige Entgeltgruppe automatisch in Spalte K eingetragen (Ausnahme AVR; gehen Sie wie im nächsten Satz beschrieben vor)
Soweit Sie außerhalb tariflicher Verpflichtungen eine für alle Mitarbeiter*innen gleiche  prozentuale Sonderzahlung leisten, tragen Sie den Prozentsatz in Zelle K1 ein. Bei unterschiedlichen Prozentwerten, tragen Sie den jeweiligen Prozentwert in die entsprechende Zelle in Spalte K ein. Leisten Sie als Sonderzahlung Nominalwerte, tragen Sie diese in der jeweiligen Zeile in Spalte N ein.
</t>
  </si>
  <si>
    <t>Vorhandene Vertretungsgremien *)</t>
  </si>
  <si>
    <t>Beratungs- und Prüfungskosten, Gerichts- und Anwaltsgebühren</t>
  </si>
  <si>
    <t>Wasserver- und -entsorgung</t>
  </si>
  <si>
    <r>
      <t xml:space="preserve">(A) Personal BL
</t>
    </r>
    <r>
      <rPr>
        <sz val="11"/>
        <color theme="1"/>
        <rFont val="Calibri"/>
        <family val="2"/>
        <scheme val="minor"/>
      </rPr>
      <t>(nur für individuelle Personalerfassung)</t>
    </r>
  </si>
  <si>
    <r>
      <t xml:space="preserve">(A) Personal paL
</t>
    </r>
    <r>
      <rPr>
        <sz val="11"/>
        <color theme="1"/>
        <rFont val="Calibri"/>
        <family val="2"/>
        <scheme val="minor"/>
      </rPr>
      <t>(nur für individuelle Personalerfassung)</t>
    </r>
  </si>
  <si>
    <t>Die auf den Blättern (A) Personal BL und (A) Personal paL ermittelten Personalkosten werden auf die Blätter Basisleistung bzw. persabh. Leist. und der Beschäftigungsumfang auf das Blatt (A) Personal übertragen.</t>
  </si>
  <si>
    <t>(B) Personal</t>
  </si>
  <si>
    <t xml:space="preserve">Tragen Sie die Vollzeitäquivalenten des vorgehaltenen Personal und deren Kosten für die jeweilige Profession ein. </t>
  </si>
  <si>
    <t>Entgelttabelle TV-L S 2021, gültig ab 01.12.2022</t>
  </si>
  <si>
    <t>Sonstige Bewirtschaftungskosten (Bezeichnung)</t>
  </si>
  <si>
    <t>Reinigungs-,Putz- und
Verbrauchsmittel</t>
  </si>
  <si>
    <t>Update-Liste</t>
  </si>
  <si>
    <t>Datum</t>
  </si>
  <si>
    <t>Änderungen/ Ergänzungen</t>
  </si>
  <si>
    <t>sonstiges Pers.</t>
  </si>
  <si>
    <t>2.6.3</t>
  </si>
  <si>
    <t>Kosten
 Ø pro VZÄ</t>
  </si>
  <si>
    <t>Heizung</t>
  </si>
  <si>
    <t>Strom</t>
  </si>
  <si>
    <r>
      <rPr>
        <b/>
        <sz val="11"/>
        <color theme="1"/>
        <rFont val="Calibri"/>
        <family val="2"/>
        <scheme val="minor"/>
      </rPr>
      <t>Zellen, die nicht für Eingaben vorgesehen sind, wurden gesperrt. Mit Ausnahme auf den Blättern (A) Personal BL und (A) Personal paL sind Eingabefelder gelb hinterlegt.</t>
    </r>
    <r>
      <rPr>
        <sz val="11"/>
        <color theme="1"/>
        <rFont val="Calibri"/>
        <family val="2"/>
        <scheme val="minor"/>
      </rPr>
      <t xml:space="preserve">
Sollten für Ihr Angebot Begebenheiten vorliegen, die sich nicht zu 100 % in dem Formularsatz darstellen lassen, fügen Sie bitte Kommentare und/oder ein Tabellenblatt ein und ergänzen dort Ihre Eintragungen mit entsprechenden Bemerkungen/ Hinweisen.</t>
    </r>
  </si>
  <si>
    <t>Entgelttabelle TVöD VKA, gültig von 01.03.2024</t>
  </si>
  <si>
    <t>3.237,95 €</t>
  </si>
  <si>
    <t>TVöD Bund, gültig ab 01.03.2024</t>
  </si>
  <si>
    <t>AVB Paritätischer, gültig ab 01.01.2024</t>
  </si>
  <si>
    <t>TVKB</t>
  </si>
  <si>
    <t>Tarifvertrag für die Arbeitsrechtliche Vereinigung Hamburg e.V., ab 01.03.2024</t>
  </si>
  <si>
    <t>Mürwiker, ab 01.03.2024</t>
  </si>
  <si>
    <t>III a</t>
  </si>
  <si>
    <t>III b</t>
  </si>
  <si>
    <t>III c</t>
  </si>
  <si>
    <t>IV a</t>
  </si>
  <si>
    <t>IV b</t>
  </si>
  <si>
    <t>IV c</t>
  </si>
  <si>
    <t>V a</t>
  </si>
  <si>
    <t>V b</t>
  </si>
  <si>
    <t>V c</t>
  </si>
  <si>
    <t>Entgelttabelle TVKB, gültig ab 01.07.2024</t>
  </si>
  <si>
    <t>Parität_TG</t>
  </si>
  <si>
    <t>Paritätische Tarifgemeinschaft</t>
  </si>
  <si>
    <t>AD 12</t>
  </si>
  <si>
    <t>AD 11</t>
  </si>
  <si>
    <t>AD 10</t>
  </si>
  <si>
    <t>AD 9</t>
  </si>
  <si>
    <t>AD 8</t>
  </si>
  <si>
    <t>AD 7</t>
  </si>
  <si>
    <t>AD 6</t>
  </si>
  <si>
    <t>AD 5</t>
  </si>
  <si>
    <t>AD 4</t>
  </si>
  <si>
    <t>AD 3</t>
  </si>
  <si>
    <t>AD 2</t>
  </si>
  <si>
    <t>AD 1</t>
  </si>
  <si>
    <t>WD 9</t>
  </si>
  <si>
    <t>WD 8</t>
  </si>
  <si>
    <t>WD 7</t>
  </si>
  <si>
    <t>WD 6</t>
  </si>
  <si>
    <t>WD 5</t>
  </si>
  <si>
    <t>WD 4</t>
  </si>
  <si>
    <t>WD 3</t>
  </si>
  <si>
    <t>WD 2</t>
  </si>
  <si>
    <t>WD 1</t>
  </si>
  <si>
    <t>S 8</t>
  </si>
  <si>
    <t>S 6</t>
  </si>
  <si>
    <t>S 5</t>
  </si>
  <si>
    <t>S 1</t>
  </si>
  <si>
    <t>W 13</t>
  </si>
  <si>
    <t>W 12</t>
  </si>
  <si>
    <t>W 11</t>
  </si>
  <si>
    <t>W 10</t>
  </si>
  <si>
    <t>W 9</t>
  </si>
  <si>
    <t>W 8</t>
  </si>
  <si>
    <t>W 7</t>
  </si>
  <si>
    <t>W 6</t>
  </si>
  <si>
    <t>W 5</t>
  </si>
  <si>
    <t>W 4</t>
  </si>
  <si>
    <t>W 3</t>
  </si>
  <si>
    <t>W 2</t>
  </si>
  <si>
    <t>W 1</t>
  </si>
  <si>
    <t>E 10</t>
  </si>
  <si>
    <t>E 9</t>
  </si>
  <si>
    <t>E 8a</t>
  </si>
  <si>
    <t>E 8</t>
  </si>
  <si>
    <t>E 7</t>
  </si>
  <si>
    <t>E 6</t>
  </si>
  <si>
    <t>E 5</t>
  </si>
  <si>
    <t>E 4</t>
  </si>
  <si>
    <t>E 3</t>
  </si>
  <si>
    <t>E 2</t>
  </si>
  <si>
    <t>E 1</t>
  </si>
  <si>
    <t>Paritätische Tarifgemeinschaft, gültig ab 01.01.2025</t>
  </si>
  <si>
    <t>AVR Caritas Anlage 33, gültig ab 01.01.2025</t>
  </si>
  <si>
    <t>AVR Caritas Ost(Tarifgebiert West), ab 01.01.2025</t>
  </si>
  <si>
    <t>ES 13</t>
  </si>
  <si>
    <t>ES 14</t>
  </si>
  <si>
    <t>KTD, gültig ab 01.01.2025</t>
  </si>
  <si>
    <t>TV-L, gültig ab 01.02.2025</t>
  </si>
  <si>
    <t>Tabellenentgelt TVöD SuE 9 aktualisiert, Entgelttabelle TV-L ab 01.02.2025 eingepflegt</t>
  </si>
  <si>
    <t>Entgelttabelle TV KB Abteilung 3 eingepflegt</t>
  </si>
  <si>
    <t>KS 3</t>
  </si>
  <si>
    <t>KS 4</t>
  </si>
  <si>
    <t>KS 5</t>
  </si>
  <si>
    <t>KS 7</t>
  </si>
  <si>
    <t>KS 8</t>
  </si>
  <si>
    <t>KS 9</t>
  </si>
  <si>
    <t>KS 10</t>
  </si>
  <si>
    <t>KS 11</t>
  </si>
  <si>
    <t>KS 12</t>
  </si>
  <si>
    <t>Sozialversicherungsabgaben aktualisiert</t>
  </si>
  <si>
    <t>Entgelttabelle TVöD SuE, gültig von 01.10.2024</t>
  </si>
  <si>
    <t>AVR, gültig ab 01.03.2025</t>
  </si>
  <si>
    <t>Stand: 27.01.2025</t>
  </si>
  <si>
    <t>Wert Insolvenzgeldumlage und Entgelttabelle AVR-DD aktualisiert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</si>
</sst>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3">
    <numFmt numFmtId="7" formatCode="#,##0.00\ &quot;€&quot;;\-#,##0.00\ &quot;€&quot;"/>
    <numFmt numFmtId="8" formatCode="#,##0.00\ &quot;€&quot;;[Red]\-#,##0.00\ &quot;€&quot;"/>
    <numFmt numFmtId="44" formatCode="_-* #,##0.00\ &quot;€&quot;_-;\-* #,##0.00\ &quot;€&quot;_-;_-* &quot;-&quot;??\ &quot;€&quot;_-;_-@_-"/>
    <numFmt numFmtId="43" formatCode="_-* #,##0.00\ _€_-;\-* #,##0.00\ _€_-;_-* &quot;-&quot;??\ _€_-;_-@_-"/>
    <numFmt numFmtId="164" formatCode="0.000%"/>
    <numFmt numFmtId="165" formatCode="0.0%"/>
    <numFmt numFmtId="166" formatCode="#,##0.00\ &quot;€&quot;"/>
    <numFmt numFmtId="167" formatCode="&quot;vom: &quot;dd/mm/yyyy"/>
    <numFmt numFmtId="168" formatCode="&quot;bis: &quot;dd/mm/yyyy"/>
    <numFmt numFmtId="169" formatCode="#,##0\ &quot;€&quot;"/>
    <numFmt numFmtId="170" formatCode="#,##0.0"/>
    <numFmt numFmtId="171" formatCode="0.0"/>
    <numFmt numFmtId="172" formatCode="0.000"/>
    <numFmt numFmtId="173" formatCode="#,##0.00&quot; Std.&quot;"/>
    <numFmt numFmtId="174" formatCode="#,##0&quot; Std.&quot;"/>
    <numFmt numFmtId="175" formatCode="0.00%;[Red]\-0.00%"/>
    <numFmt numFmtId="176" formatCode="_-* #,##0.00\ &quot;DM&quot;_-;\-* #,##0.00\ &quot;DM&quot;_-;_-* &quot;-&quot;??\ &quot;DM&quot;_-;_-@_-"/>
    <numFmt numFmtId="177" formatCode="yyyy"/>
    <numFmt numFmtId="178" formatCode="#,##0.00_ ;[Red]\-#,##0.00\ "/>
    <numFmt numFmtId="179" formatCode="&quot;Diff. &quot;#,##0.00\ &quot;€&quot;;[Red]&quot;Diff. &quot;\-#,##0.00\ &quot;€&quot;"/>
    <numFmt numFmtId="180" formatCode="#,##0.00_ ;\-#,##0.00\ "/>
    <numFmt numFmtId="181" formatCode="dd/\ mmmm\ \ \ \ ;"/>
    <numFmt numFmtId="182" formatCode="0.00%\ \ \ ;"/>
  </numFmts>
  <fonts count="7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sz val="11"/>
      <color rgb="FF00B050"/>
      <name val="Calibri"/>
      <family val="2"/>
      <scheme val="minor"/>
    </font>
    <font>
      <sz val="9"/>
      <color theme="1"/>
      <name val="Calibri"/>
      <family val="2"/>
      <scheme val="minor"/>
    </font>
    <font>
      <b/>
      <sz val="14"/>
      <color theme="1"/>
      <name val="Calibri"/>
      <family val="2"/>
      <scheme val="minor"/>
    </font>
    <font>
      <sz val="14"/>
      <color rgb="FF00B050"/>
      <name val="Calibri"/>
      <family val="2"/>
      <scheme val="minor"/>
    </font>
    <font>
      <b/>
      <sz val="18"/>
      <color theme="1"/>
      <name val="Calibri"/>
      <family val="2"/>
      <scheme val="minor"/>
    </font>
    <font>
      <sz val="11"/>
      <name val="Calibri"/>
      <family val="2"/>
      <scheme val="minor"/>
    </font>
    <font>
      <sz val="14"/>
      <name val="Calibri"/>
      <family val="2"/>
      <scheme val="minor"/>
    </font>
    <font>
      <sz val="11"/>
      <color theme="0" tint="-0.14999847407452621"/>
      <name val="Calibri"/>
      <family val="2"/>
      <scheme val="minor"/>
    </font>
    <font>
      <b/>
      <sz val="22"/>
      <color rgb="FF00B050"/>
      <name val="Arial"/>
      <family val="2"/>
    </font>
    <font>
      <sz val="12"/>
      <name val="Calibri"/>
      <family val="2"/>
      <scheme val="minor"/>
    </font>
    <font>
      <b/>
      <sz val="12"/>
      <name val="Calibri"/>
      <family val="2"/>
      <scheme val="minor"/>
    </font>
    <font>
      <b/>
      <sz val="14"/>
      <name val="Calibri"/>
      <family val="2"/>
      <scheme val="minor"/>
    </font>
    <font>
      <sz val="10"/>
      <name val="Arial"/>
      <family val="2"/>
    </font>
    <font>
      <b/>
      <sz val="8"/>
      <name val="Arial"/>
      <family val="2"/>
    </font>
    <font>
      <sz val="8"/>
      <name val="Arial"/>
      <family val="2"/>
    </font>
    <font>
      <b/>
      <sz val="12"/>
      <name val="Arial"/>
      <family val="2"/>
    </font>
    <font>
      <b/>
      <sz val="10"/>
      <name val="Arial"/>
      <family val="2"/>
    </font>
    <font>
      <b/>
      <u/>
      <sz val="10"/>
      <name val="Arial"/>
      <family val="2"/>
    </font>
    <font>
      <sz val="7"/>
      <name val="Arial"/>
      <family val="2"/>
    </font>
    <font>
      <sz val="6"/>
      <name val="Arial"/>
      <family val="2"/>
    </font>
    <font>
      <sz val="6"/>
      <color theme="0"/>
      <name val="Arial"/>
      <family val="2"/>
    </font>
    <font>
      <b/>
      <sz val="9"/>
      <name val="Arial"/>
      <family val="2"/>
    </font>
    <font>
      <b/>
      <sz val="10"/>
      <color rgb="FFFF0000"/>
      <name val="Arial"/>
      <family val="2"/>
    </font>
    <font>
      <u/>
      <sz val="10"/>
      <color indexed="12"/>
      <name val="Arial"/>
      <family val="2"/>
    </font>
    <font>
      <sz val="9"/>
      <name val="Arial"/>
      <family val="2"/>
    </font>
    <font>
      <sz val="10"/>
      <name val="Arial"/>
      <family val="2"/>
    </font>
    <font>
      <b/>
      <sz val="10"/>
      <color indexed="10"/>
      <name val="Arial"/>
      <family val="2"/>
    </font>
    <font>
      <b/>
      <i/>
      <sz val="10"/>
      <name val="Arial"/>
      <family val="2"/>
    </font>
    <font>
      <b/>
      <sz val="9"/>
      <color indexed="10"/>
      <name val="Arial"/>
      <family val="2"/>
    </font>
    <font>
      <b/>
      <u/>
      <sz val="9"/>
      <name val="Arial"/>
      <family val="2"/>
    </font>
    <font>
      <u/>
      <sz val="10"/>
      <name val="Arial"/>
      <family val="2"/>
    </font>
    <font>
      <sz val="10"/>
      <color rgb="FFFF0000"/>
      <name val="Arial"/>
      <family val="2"/>
    </font>
    <font>
      <b/>
      <sz val="11"/>
      <name val="Arial"/>
      <family val="2"/>
    </font>
    <font>
      <sz val="10"/>
      <color indexed="9"/>
      <name val="Arial"/>
      <family val="2"/>
    </font>
    <font>
      <sz val="10"/>
      <color indexed="10"/>
      <name val="Arial"/>
      <family val="2"/>
    </font>
    <font>
      <b/>
      <u/>
      <sz val="14"/>
      <name val="Arial"/>
      <family val="2"/>
    </font>
    <font>
      <b/>
      <sz val="14"/>
      <name val="Arial"/>
      <family val="2"/>
    </font>
    <font>
      <sz val="9"/>
      <color rgb="FFFF0000"/>
      <name val="Arial"/>
      <family val="2"/>
    </font>
    <font>
      <b/>
      <sz val="8"/>
      <color indexed="81"/>
      <name val="Tahoma"/>
      <family val="2"/>
    </font>
    <font>
      <sz val="8"/>
      <color indexed="81"/>
      <name val="Tahoma"/>
      <family val="2"/>
    </font>
    <font>
      <i/>
      <sz val="10"/>
      <name val="Arial"/>
      <family val="2"/>
    </font>
    <font>
      <b/>
      <sz val="12"/>
      <color indexed="8"/>
      <name val="Calibri"/>
      <family val="2"/>
    </font>
    <font>
      <sz val="7.5"/>
      <name val="Verdana"/>
      <family val="2"/>
    </font>
    <font>
      <u/>
      <sz val="8"/>
      <color indexed="12"/>
      <name val="Arial"/>
      <family val="2"/>
    </font>
    <font>
      <sz val="12"/>
      <name val="Arial"/>
      <family val="2"/>
    </font>
    <font>
      <b/>
      <sz val="12"/>
      <color theme="1"/>
      <name val="Calibri"/>
      <family val="2"/>
      <scheme val="minor"/>
    </font>
    <font>
      <sz val="11"/>
      <name val="Arial"/>
      <family val="2"/>
    </font>
    <font>
      <b/>
      <sz val="16"/>
      <name val="Arial"/>
      <family val="2"/>
    </font>
    <font>
      <b/>
      <sz val="10"/>
      <color theme="0"/>
      <name val="Arial"/>
      <family val="2"/>
    </font>
    <font>
      <b/>
      <sz val="9"/>
      <name val="Calibri"/>
      <family val="2"/>
      <scheme val="minor"/>
    </font>
    <font>
      <sz val="9"/>
      <name val="Calibri"/>
      <family val="2"/>
      <scheme val="minor"/>
    </font>
    <font>
      <b/>
      <sz val="14"/>
      <color rgb="FFFF0000"/>
      <name val="Calibri"/>
      <family val="2"/>
      <scheme val="minor"/>
    </font>
    <font>
      <b/>
      <sz val="10"/>
      <name val="Calibri"/>
      <family val="2"/>
      <scheme val="minor"/>
    </font>
    <font>
      <sz val="10"/>
      <name val="Calibri"/>
      <family val="2"/>
      <scheme val="minor"/>
    </font>
    <font>
      <i/>
      <sz val="11"/>
      <name val="Calibri"/>
      <family val="2"/>
      <scheme val="minor"/>
    </font>
    <font>
      <sz val="10"/>
      <name val="Arial"/>
      <family val="2"/>
    </font>
    <font>
      <sz val="8"/>
      <color theme="1"/>
      <name val="Calibri"/>
      <family val="2"/>
      <scheme val="minor"/>
    </font>
    <font>
      <sz val="10"/>
      <color theme="7" tint="-0.249977111117893"/>
      <name val="Arial"/>
      <family val="2"/>
    </font>
    <font>
      <i/>
      <sz val="10"/>
      <color theme="1"/>
      <name val="Calibri"/>
      <family val="2"/>
      <scheme val="minor"/>
    </font>
    <font>
      <b/>
      <u/>
      <sz val="11"/>
      <name val="Calibri"/>
      <family val="2"/>
      <scheme val="minor"/>
    </font>
    <font>
      <b/>
      <sz val="11"/>
      <name val="Calibri"/>
      <family val="2"/>
      <scheme val="minor"/>
    </font>
    <font>
      <sz val="11"/>
      <name val="MetaBook-Roman"/>
    </font>
    <font>
      <b/>
      <vertAlign val="superscript"/>
      <sz val="11"/>
      <color theme="1"/>
      <name val="Calibri"/>
      <family val="2"/>
      <scheme val="minor"/>
    </font>
    <font>
      <b/>
      <vertAlign val="superscript"/>
      <sz val="9"/>
      <color rgb="FFFF0000"/>
      <name val="Arial"/>
      <family val="2"/>
    </font>
    <font>
      <b/>
      <sz val="9"/>
      <color rgb="FFFF0000"/>
      <name val="Arial"/>
      <family val="2"/>
    </font>
    <font>
      <sz val="11"/>
      <color theme="1"/>
      <name val="Arial"/>
      <family val="2"/>
    </font>
    <font>
      <b/>
      <sz val="11"/>
      <color theme="0"/>
      <name val="Calibri"/>
      <family val="2"/>
      <scheme val="minor"/>
    </font>
    <font>
      <sz val="11"/>
      <color theme="0"/>
      <name val="Calibri"/>
      <family val="2"/>
      <scheme val="minor"/>
    </font>
    <font>
      <i/>
      <sz val="11"/>
      <color theme="1"/>
      <name val="Calibri"/>
      <family val="2"/>
      <scheme val="minor"/>
    </font>
    <font>
      <b/>
      <sz val="11"/>
      <color rgb="FFFF0000"/>
      <name val="Calibri"/>
      <family val="2"/>
      <scheme val="minor"/>
    </font>
    <font>
      <b/>
      <i/>
      <sz val="11"/>
      <color rgb="FFFF0000"/>
      <name val="Calibri"/>
      <family val="2"/>
      <scheme val="minor"/>
    </font>
    <font>
      <b/>
      <sz val="11"/>
      <color rgb="FFFF0000"/>
      <name val="Arial"/>
      <family val="2"/>
    </font>
    <font>
      <sz val="9"/>
      <color indexed="81"/>
      <name val="Segoe UI"/>
      <family val="2"/>
    </font>
    <font>
      <b/>
      <sz val="9"/>
      <color indexed="81"/>
      <name val="Segoe UI"/>
      <family val="2"/>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lightGray"/>
    </fill>
    <fill>
      <patternFill patternType="solid">
        <fgColor indexed="13"/>
        <bgColor indexed="64"/>
      </patternFill>
    </fill>
    <fill>
      <patternFill patternType="solid">
        <fgColor theme="6" tint="0.59996337778862885"/>
        <bgColor indexed="64"/>
      </patternFill>
    </fill>
    <fill>
      <patternFill patternType="solid">
        <fgColor theme="6" tint="0.59999389629810485"/>
        <bgColor indexed="64"/>
      </patternFill>
    </fill>
    <fill>
      <patternFill patternType="gray0625"/>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22"/>
        <bgColor indexed="64"/>
      </patternFill>
    </fill>
    <fill>
      <patternFill patternType="lightUp">
        <bgColor auto="1"/>
      </patternFill>
    </fill>
    <fill>
      <patternFill patternType="solid">
        <fgColor rgb="FFFFFF66"/>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auto="1"/>
      </left>
      <right style="thin">
        <color auto="1"/>
      </right>
      <top style="thin">
        <color theme="0" tint="-0.14996795556505021"/>
      </top>
      <bottom style="thin">
        <color theme="0" tint="-0.14996795556505021"/>
      </bottom>
      <diagonal/>
    </border>
    <border>
      <left style="thin">
        <color indexed="64"/>
      </left>
      <right style="thin">
        <color indexed="64"/>
      </right>
      <top/>
      <bottom/>
      <diagonal/>
    </border>
    <border>
      <left/>
      <right/>
      <top style="thin">
        <color indexed="64"/>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theme="0" tint="-0.14996795556505021"/>
      </top>
      <bottom/>
      <diagonal/>
    </border>
    <border>
      <left/>
      <right style="thin">
        <color indexed="64"/>
      </right>
      <top style="double">
        <color auto="1"/>
      </top>
      <bottom/>
      <diagonal/>
    </border>
    <border>
      <left style="thin">
        <color indexed="64"/>
      </left>
      <right style="thin">
        <color indexed="64"/>
      </right>
      <top style="double">
        <color auto="1"/>
      </top>
      <bottom/>
      <diagonal/>
    </border>
    <border>
      <left style="thin">
        <color indexed="64"/>
      </left>
      <right/>
      <top style="double">
        <color auto="1"/>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theme="0" tint="-0.14996795556505021"/>
      </bottom>
      <diagonal/>
    </border>
    <border>
      <left style="thin">
        <color auto="1"/>
      </left>
      <right/>
      <top style="thin">
        <color theme="0" tint="-0.14996795556505021"/>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style="thin">
        <color indexed="64"/>
      </left>
      <right style="medium">
        <color indexed="64"/>
      </right>
      <top style="thick">
        <color indexed="64"/>
      </top>
      <bottom style="medium">
        <color indexed="64"/>
      </bottom>
      <diagonal/>
    </border>
    <border>
      <left style="medium">
        <color indexed="64"/>
      </left>
      <right/>
      <top style="thin">
        <color indexed="64"/>
      </top>
      <bottom/>
      <diagonal/>
    </border>
    <border>
      <left style="thick">
        <color indexed="64"/>
      </left>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8" fillId="0" borderId="0" applyNumberFormat="0" applyFill="0" applyBorder="0" applyAlignment="0" applyProtection="0">
      <alignment vertical="top"/>
      <protection locked="0"/>
    </xf>
    <xf numFmtId="0" fontId="30" fillId="0" borderId="0" applyBorder="0"/>
    <xf numFmtId="9" fontId="17" fillId="0" borderId="0" applyFont="0" applyFill="0" applyBorder="0" applyAlignment="0" applyProtection="0"/>
    <xf numFmtId="0" fontId="17" fillId="0" borderId="0"/>
    <xf numFmtId="0" fontId="17" fillId="0" borderId="0" applyBorder="0"/>
    <xf numFmtId="176" fontId="17" fillId="0" borderId="0" applyFont="0" applyFill="0" applyBorder="0" applyAlignment="0" applyProtection="0"/>
    <xf numFmtId="0" fontId="60" fillId="0" borderId="0" applyBorder="0"/>
    <xf numFmtId="44" fontId="66" fillId="0" borderId="0" applyFont="0" applyFill="0" applyBorder="0" applyAlignment="0" applyProtection="0"/>
  </cellStyleXfs>
  <cellXfs count="1392">
    <xf numFmtId="0" fontId="0" fillId="0" borderId="0" xfId="0"/>
    <xf numFmtId="0" fontId="0" fillId="0" borderId="0" xfId="0" applyBorder="1"/>
    <xf numFmtId="0" fontId="5" fillId="0" borderId="1" xfId="0" applyFont="1" applyBorder="1" applyAlignment="1" applyProtection="1">
      <alignment horizontal="center"/>
      <protection locked="0"/>
    </xf>
    <xf numFmtId="0" fontId="5" fillId="0" borderId="1" xfId="0" applyNumberFormat="1" applyFont="1" applyBorder="1" applyAlignment="1" applyProtection="1">
      <alignment horizontal="center"/>
      <protection locked="0"/>
    </xf>
    <xf numFmtId="44" fontId="1" fillId="3" borderId="0" xfId="1" applyFont="1" applyFill="1" applyBorder="1" applyProtection="1"/>
    <xf numFmtId="0" fontId="0" fillId="3" borderId="7" xfId="0" applyFill="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0" fontId="0" fillId="3" borderId="1" xfId="0" applyFill="1" applyBorder="1" applyAlignment="1" applyProtection="1">
      <alignment horizontal="center" vertical="center" wrapText="1"/>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horizontal="center"/>
      <protection locked="0"/>
    </xf>
    <xf numFmtId="0" fontId="5" fillId="0" borderId="7" xfId="0" applyNumberFormat="1" applyFont="1" applyBorder="1" applyAlignment="1" applyProtection="1">
      <alignment horizontal="center"/>
      <protection locked="0"/>
    </xf>
    <xf numFmtId="2" fontId="5" fillId="0" borderId="2" xfId="0" applyNumberFormat="1" applyFont="1" applyBorder="1" applyAlignment="1" applyProtection="1">
      <alignment horizontal="center" vertical="center"/>
      <protection locked="0"/>
    </xf>
    <xf numFmtId="0" fontId="0" fillId="3" borderId="0" xfId="0" applyFill="1" applyProtection="1"/>
    <xf numFmtId="0" fontId="0" fillId="0" borderId="0" xfId="0" applyProtection="1"/>
    <xf numFmtId="44" fontId="3" fillId="3" borderId="5" xfId="1" applyFont="1" applyFill="1" applyBorder="1" applyAlignment="1" applyProtection="1"/>
    <xf numFmtId="44" fontId="3" fillId="3" borderId="0" xfId="1" applyFont="1" applyFill="1" applyBorder="1" applyAlignment="1" applyProtection="1"/>
    <xf numFmtId="49" fontId="5" fillId="3" borderId="0" xfId="1" applyNumberFormat="1" applyFont="1" applyFill="1" applyBorder="1" applyAlignment="1" applyProtection="1">
      <alignment horizontal="center"/>
    </xf>
    <xf numFmtId="44" fontId="3" fillId="3" borderId="0" xfId="1" applyFont="1" applyFill="1" applyBorder="1" applyAlignment="1" applyProtection="1">
      <alignment horizontal="right"/>
    </xf>
    <xf numFmtId="10" fontId="5" fillId="3" borderId="0" xfId="2" applyNumberFormat="1" applyFont="1" applyFill="1" applyBorder="1" applyAlignment="1" applyProtection="1">
      <alignment horizontal="center"/>
    </xf>
    <xf numFmtId="164" fontId="2" fillId="3" borderId="0" xfId="2" applyNumberFormat="1" applyFont="1" applyFill="1" applyBorder="1" applyAlignment="1" applyProtection="1">
      <alignment horizontal="center"/>
    </xf>
    <xf numFmtId="165" fontId="5" fillId="3" borderId="0" xfId="1" applyNumberFormat="1" applyFont="1" applyFill="1" applyBorder="1" applyAlignment="1" applyProtection="1">
      <alignment horizontal="center"/>
    </xf>
    <xf numFmtId="9" fontId="5" fillId="3" borderId="0" xfId="1" applyNumberFormat="1" applyFont="1" applyFill="1" applyBorder="1" applyAlignment="1" applyProtection="1">
      <alignment horizontal="center"/>
    </xf>
    <xf numFmtId="0" fontId="0" fillId="3" borderId="11"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44" fontId="2" fillId="0" borderId="1" xfId="1" applyFont="1" applyBorder="1" applyProtection="1"/>
    <xf numFmtId="0" fontId="0" fillId="3" borderId="0" xfId="0" applyFill="1" applyBorder="1" applyAlignment="1" applyProtection="1">
      <alignment horizontal="center"/>
    </xf>
    <xf numFmtId="44" fontId="2" fillId="0" borderId="7" xfId="1" applyFont="1" applyBorder="1" applyProtection="1"/>
    <xf numFmtId="0" fontId="5" fillId="5" borderId="17" xfId="0" applyFont="1" applyFill="1" applyBorder="1" applyAlignment="1" applyProtection="1">
      <alignment horizontal="center" vertical="center"/>
    </xf>
    <xf numFmtId="0" fontId="5" fillId="5" borderId="17" xfId="0" applyFont="1" applyFill="1" applyBorder="1" applyAlignment="1" applyProtection="1">
      <alignment horizontal="center"/>
    </xf>
    <xf numFmtId="0" fontId="5" fillId="5" borderId="17" xfId="0" applyNumberFormat="1" applyFont="1" applyFill="1" applyBorder="1" applyAlignment="1" applyProtection="1">
      <alignment horizontal="center"/>
    </xf>
    <xf numFmtId="10" fontId="2" fillId="5" borderId="17" xfId="1" applyNumberFormat="1" applyFont="1" applyFill="1" applyBorder="1" applyProtection="1"/>
    <xf numFmtId="0" fontId="0" fillId="3" borderId="0" xfId="0" applyFill="1" applyBorder="1" applyProtection="1"/>
    <xf numFmtId="0" fontId="0" fillId="0" borderId="0" xfId="0" applyFill="1" applyBorder="1" applyProtection="1"/>
    <xf numFmtId="2" fontId="0" fillId="3" borderId="0" xfId="0" applyNumberFormat="1" applyFill="1" applyBorder="1" applyAlignment="1" applyProtection="1">
      <alignment horizontal="center"/>
    </xf>
    <xf numFmtId="3" fontId="1" fillId="3" borderId="0" xfId="1" applyNumberFormat="1" applyFont="1" applyFill="1" applyBorder="1" applyProtection="1"/>
    <xf numFmtId="10" fontId="2" fillId="3" borderId="0" xfId="1" applyNumberFormat="1" applyFont="1" applyFill="1" applyBorder="1" applyAlignment="1" applyProtection="1">
      <alignment horizontal="center"/>
    </xf>
    <xf numFmtId="10" fontId="5" fillId="3" borderId="0" xfId="1" applyNumberFormat="1" applyFont="1" applyFill="1" applyBorder="1" applyAlignment="1" applyProtection="1">
      <alignment horizontal="center"/>
      <protection locked="0"/>
    </xf>
    <xf numFmtId="0" fontId="17" fillId="0" borderId="0" xfId="0" applyFont="1" applyFill="1" applyProtection="1"/>
    <xf numFmtId="0" fontId="19" fillId="0" borderId="0" xfId="0" applyFont="1" applyFill="1" applyBorder="1" applyProtection="1"/>
    <xf numFmtId="0" fontId="19" fillId="0" borderId="0" xfId="0" applyFont="1" applyFill="1" applyProtection="1"/>
    <xf numFmtId="0" fontId="19" fillId="0" borderId="0" xfId="0" applyFont="1" applyFill="1" applyAlignment="1" applyProtection="1">
      <alignment horizontal="center"/>
    </xf>
    <xf numFmtId="49" fontId="20" fillId="0" borderId="0" xfId="0" applyNumberFormat="1" applyFont="1" applyFill="1" applyBorder="1" applyProtection="1"/>
    <xf numFmtId="49" fontId="21" fillId="0" borderId="11" xfId="0" applyNumberFormat="1" applyFont="1" applyFill="1" applyBorder="1" applyProtection="1"/>
    <xf numFmtId="0" fontId="19" fillId="0" borderId="17" xfId="0" applyFont="1" applyFill="1" applyBorder="1" applyProtection="1"/>
    <xf numFmtId="0" fontId="19" fillId="0" borderId="14" xfId="0" applyFont="1" applyFill="1" applyBorder="1" applyProtection="1"/>
    <xf numFmtId="49" fontId="21" fillId="0" borderId="5" xfId="0" applyNumberFormat="1" applyFont="1" applyFill="1" applyBorder="1" applyProtection="1"/>
    <xf numFmtId="49" fontId="21" fillId="0" borderId="5" xfId="0" applyNumberFormat="1" applyFont="1" applyFill="1" applyBorder="1" applyAlignment="1" applyProtection="1">
      <alignment wrapText="1"/>
    </xf>
    <xf numFmtId="49" fontId="18" fillId="0" borderId="5" xfId="0" applyNumberFormat="1" applyFont="1" applyFill="1" applyBorder="1" applyProtection="1"/>
    <xf numFmtId="0" fontId="19" fillId="0" borderId="6" xfId="0" applyFont="1" applyFill="1" applyBorder="1" applyProtection="1"/>
    <xf numFmtId="0" fontId="22" fillId="0" borderId="17" xfId="0" applyFont="1" applyFill="1" applyBorder="1" applyProtection="1"/>
    <xf numFmtId="0" fontId="17" fillId="0" borderId="0" xfId="0" applyFont="1" applyFill="1" applyBorder="1" applyProtection="1"/>
    <xf numFmtId="0" fontId="17" fillId="0" borderId="0" xfId="0" applyFont="1" applyFill="1" applyBorder="1" applyAlignment="1" applyProtection="1">
      <alignment wrapText="1"/>
    </xf>
    <xf numFmtId="0" fontId="17" fillId="0" borderId="0" xfId="0" applyFont="1" applyFill="1" applyBorder="1" applyAlignment="1" applyProtection="1">
      <alignment horizontal="left"/>
    </xf>
    <xf numFmtId="0" fontId="21" fillId="0" borderId="5" xfId="0" applyFont="1" applyFill="1" applyBorder="1" applyProtection="1"/>
    <xf numFmtId="0" fontId="19" fillId="7" borderId="0" xfId="0" applyFont="1" applyFill="1" applyBorder="1" applyProtection="1"/>
    <xf numFmtId="0" fontId="17" fillId="7" borderId="0" xfId="0" applyFont="1" applyFill="1" applyBorder="1" applyProtection="1"/>
    <xf numFmtId="49" fontId="18" fillId="0" borderId="23" xfId="0" applyNumberFormat="1" applyFont="1" applyFill="1" applyBorder="1" applyProtection="1"/>
    <xf numFmtId="0" fontId="23" fillId="0" borderId="9" xfId="0" applyFont="1" applyFill="1" applyBorder="1" applyAlignment="1" applyProtection="1">
      <alignment horizontal="left"/>
    </xf>
    <xf numFmtId="0" fontId="24" fillId="0" borderId="9" xfId="0" applyFont="1" applyFill="1" applyBorder="1" applyAlignment="1" applyProtection="1">
      <alignment wrapText="1"/>
    </xf>
    <xf numFmtId="0" fontId="19" fillId="0" borderId="9" xfId="0" applyFont="1" applyFill="1" applyBorder="1" applyProtection="1"/>
    <xf numFmtId="0" fontId="19" fillId="0" borderId="10" xfId="0" applyFont="1" applyFill="1" applyBorder="1" applyProtection="1"/>
    <xf numFmtId="49" fontId="18" fillId="0" borderId="0" xfId="0" applyNumberFormat="1" applyFont="1" applyFill="1" applyBorder="1" applyAlignment="1" applyProtection="1">
      <alignment horizontal="left"/>
    </xf>
    <xf numFmtId="0" fontId="19" fillId="8" borderId="0" xfId="0" applyFont="1" applyFill="1" applyBorder="1" applyProtection="1"/>
    <xf numFmtId="0" fontId="19" fillId="8" borderId="0" xfId="0" applyFont="1" applyFill="1" applyProtection="1"/>
    <xf numFmtId="0" fontId="21" fillId="0" borderId="0" xfId="0" applyFont="1" applyFill="1" applyProtection="1"/>
    <xf numFmtId="0" fontId="25" fillId="0" borderId="0" xfId="0" applyFont="1" applyFill="1" applyProtection="1"/>
    <xf numFmtId="0" fontId="17" fillId="0" borderId="0" xfId="0" applyFont="1" applyFill="1" applyAlignment="1" applyProtection="1">
      <alignment vertical="center"/>
    </xf>
    <xf numFmtId="0" fontId="0" fillId="0" borderId="0" xfId="0" applyBorder="1" applyAlignment="1" applyProtection="1">
      <alignment vertical="center"/>
      <protection locked="0"/>
    </xf>
    <xf numFmtId="0" fontId="0" fillId="0" borderId="29" xfId="0" applyBorder="1" applyAlignment="1" applyProtection="1">
      <alignment vertical="center"/>
      <protection locked="0"/>
    </xf>
    <xf numFmtId="0" fontId="21" fillId="0" borderId="31" xfId="0" applyFont="1" applyFill="1" applyBorder="1" applyAlignment="1" applyProtection="1">
      <alignment vertical="center"/>
    </xf>
    <xf numFmtId="0" fontId="21" fillId="0" borderId="0" xfId="0" applyFont="1" applyFill="1" applyAlignment="1" applyProtection="1">
      <alignment vertical="center"/>
    </xf>
    <xf numFmtId="49" fontId="17" fillId="7" borderId="33" xfId="0" applyNumberFormat="1" applyFont="1" applyFill="1" applyBorder="1" applyAlignment="1" applyProtection="1">
      <alignment horizontal="left" vertical="center"/>
      <protection locked="0"/>
    </xf>
    <xf numFmtId="0" fontId="17" fillId="0" borderId="0" xfId="0" applyFont="1" applyFill="1" applyBorder="1" applyAlignment="1" applyProtection="1">
      <alignment vertical="center"/>
    </xf>
    <xf numFmtId="0" fontId="17" fillId="10" borderId="45" xfId="0" applyFont="1" applyFill="1" applyBorder="1" applyAlignment="1" applyProtection="1">
      <alignment horizontal="left" vertical="center"/>
    </xf>
    <xf numFmtId="0" fontId="17" fillId="10" borderId="8" xfId="0" applyFont="1" applyFill="1" applyBorder="1" applyAlignment="1" applyProtection="1">
      <alignment horizontal="left" vertical="center"/>
    </xf>
    <xf numFmtId="10" fontId="17" fillId="10" borderId="46" xfId="2" applyNumberFormat="1" applyFont="1" applyFill="1" applyBorder="1" applyAlignment="1" applyProtection="1">
      <alignment horizontal="center" vertical="center"/>
    </xf>
    <xf numFmtId="168" fontId="29" fillId="7" borderId="1" xfId="0" applyNumberFormat="1" applyFont="1" applyFill="1" applyBorder="1" applyAlignment="1" applyProtection="1">
      <alignment horizontal="center" vertical="center"/>
      <protection locked="0"/>
    </xf>
    <xf numFmtId="14" fontId="17" fillId="0" borderId="33" xfId="0" applyNumberFormat="1" applyFont="1" applyFill="1" applyBorder="1" applyAlignment="1" applyProtection="1">
      <alignment horizontal="center" vertical="center"/>
    </xf>
    <xf numFmtId="10" fontId="27" fillId="10" borderId="48" xfId="2" applyNumberFormat="1" applyFont="1" applyFill="1" applyBorder="1" applyAlignment="1" applyProtection="1">
      <alignment horizontal="center" vertical="center"/>
    </xf>
    <xf numFmtId="0" fontId="26" fillId="0" borderId="9" xfId="0" applyFont="1" applyFill="1" applyBorder="1" applyAlignment="1" applyProtection="1">
      <alignment horizontal="center" vertical="center"/>
    </xf>
    <xf numFmtId="0" fontId="17" fillId="10" borderId="50" xfId="0" applyFont="1" applyFill="1" applyBorder="1" applyAlignment="1" applyProtection="1">
      <alignment horizontal="left" vertical="center"/>
    </xf>
    <xf numFmtId="0" fontId="17" fillId="10" borderId="51" xfId="0" applyFont="1" applyFill="1" applyBorder="1" applyAlignment="1" applyProtection="1">
      <alignment horizontal="left" vertical="center"/>
    </xf>
    <xf numFmtId="10" fontId="17" fillId="10" borderId="48" xfId="2" applyNumberFormat="1" applyFont="1" applyFill="1" applyBorder="1" applyAlignment="1" applyProtection="1">
      <alignment horizontal="center" vertical="center"/>
    </xf>
    <xf numFmtId="0" fontId="19" fillId="0" borderId="31" xfId="0" applyFont="1" applyFill="1" applyBorder="1" applyAlignment="1" applyProtection="1">
      <alignment horizontal="left" vertical="center"/>
    </xf>
    <xf numFmtId="0" fontId="17" fillId="10" borderId="43" xfId="0" applyFont="1" applyFill="1" applyBorder="1" applyAlignment="1" applyProtection="1">
      <alignment horizontal="left" vertical="center"/>
    </xf>
    <xf numFmtId="0" fontId="17" fillId="10" borderId="1" xfId="0" applyFont="1" applyFill="1" applyBorder="1" applyAlignment="1" applyProtection="1">
      <alignment horizontal="left" vertical="center"/>
    </xf>
    <xf numFmtId="0" fontId="17" fillId="10" borderId="33"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43" fontId="17" fillId="0" borderId="0" xfId="3" applyFont="1" applyFill="1" applyBorder="1" applyAlignment="1" applyProtection="1">
      <alignment horizontal="center" vertical="center"/>
      <protection locked="0"/>
    </xf>
    <xf numFmtId="166" fontId="17" fillId="0" borderId="17" xfId="0" applyNumberFormat="1" applyFont="1" applyFill="1" applyBorder="1" applyAlignment="1" applyProtection="1">
      <alignment horizontal="left" vertical="center" wrapText="1"/>
    </xf>
    <xf numFmtId="0" fontId="0" fillId="0" borderId="5" xfId="0" applyBorder="1" applyAlignment="1">
      <alignment vertical="center"/>
    </xf>
    <xf numFmtId="166" fontId="0" fillId="0" borderId="0" xfId="0" applyNumberFormat="1" applyAlignment="1">
      <alignment vertical="center"/>
    </xf>
    <xf numFmtId="0" fontId="0" fillId="0" borderId="6" xfId="0" applyBorder="1" applyAlignment="1">
      <alignment vertical="center"/>
    </xf>
    <xf numFmtId="0" fontId="0" fillId="0" borderId="0" xfId="0" applyAlignment="1">
      <alignment vertical="center"/>
    </xf>
    <xf numFmtId="0" fontId="21" fillId="0" borderId="23"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0" xfId="0" applyFont="1" applyFill="1" applyBorder="1" applyAlignment="1" applyProtection="1">
      <alignment vertical="center" wrapText="1"/>
    </xf>
    <xf numFmtId="0" fontId="21" fillId="0" borderId="0" xfId="0" applyFont="1" applyFill="1" applyAlignment="1" applyProtection="1">
      <alignment vertical="center" wrapText="1"/>
    </xf>
    <xf numFmtId="0" fontId="21" fillId="0" borderId="0" xfId="0" applyFont="1" applyFill="1" applyAlignment="1" applyProtection="1">
      <alignment vertical="top" wrapText="1"/>
    </xf>
    <xf numFmtId="165" fontId="0" fillId="0" borderId="62" xfId="6" applyNumberFormat="1" applyFont="1" applyFill="1" applyBorder="1" applyAlignment="1" applyProtection="1">
      <alignment horizontal="center"/>
      <protection locked="0"/>
    </xf>
    <xf numFmtId="165" fontId="0" fillId="0" borderId="51" xfId="6" applyNumberFormat="1" applyFont="1" applyFill="1" applyBorder="1" applyAlignment="1" applyProtection="1">
      <alignment horizontal="center"/>
      <protection locked="0"/>
    </xf>
    <xf numFmtId="165" fontId="0" fillId="0" borderId="28" xfId="6" applyNumberFormat="1" applyFont="1" applyFill="1" applyBorder="1" applyAlignment="1" applyProtection="1">
      <alignment horizontal="center"/>
      <protection locked="0"/>
    </xf>
    <xf numFmtId="165" fontId="0" fillId="7" borderId="1" xfId="6" applyNumberFormat="1" applyFont="1" applyFill="1" applyBorder="1" applyAlignment="1" applyProtection="1">
      <alignment horizontal="center"/>
      <protection locked="0"/>
    </xf>
    <xf numFmtId="10" fontId="0" fillId="0" borderId="62" xfId="6" applyNumberFormat="1" applyFont="1" applyFill="1" applyBorder="1" applyAlignment="1" applyProtection="1">
      <alignment horizontal="center" vertical="center"/>
    </xf>
    <xf numFmtId="10" fontId="0" fillId="7" borderId="28" xfId="6" applyNumberFormat="1" applyFont="1" applyFill="1" applyBorder="1" applyAlignment="1" applyProtection="1">
      <alignment horizontal="center"/>
      <protection locked="0"/>
    </xf>
    <xf numFmtId="10" fontId="0" fillId="7" borderId="1" xfId="6" applyNumberFormat="1" applyFont="1" applyFill="1" applyBorder="1" applyAlignment="1" applyProtection="1">
      <alignment horizontal="center"/>
      <protection locked="0"/>
    </xf>
    <xf numFmtId="0" fontId="20" fillId="0" borderId="11" xfId="0" applyFont="1" applyBorder="1" applyAlignment="1" applyProtection="1">
      <alignment horizontal="left"/>
    </xf>
    <xf numFmtId="0" fontId="0" fillId="0" borderId="17" xfId="0" applyBorder="1" applyAlignment="1" applyProtection="1"/>
    <xf numFmtId="166" fontId="32" fillId="0" borderId="7" xfId="0" applyNumberFormat="1" applyFont="1" applyBorder="1" applyAlignment="1" applyProtection="1"/>
    <xf numFmtId="0" fontId="32" fillId="0" borderId="7" xfId="0" applyFont="1" applyBorder="1" applyAlignment="1" applyProtection="1">
      <alignment horizontal="center"/>
    </xf>
    <xf numFmtId="0" fontId="0" fillId="0" borderId="17" xfId="0" applyBorder="1" applyProtection="1"/>
    <xf numFmtId="0" fontId="0" fillId="0" borderId="35" xfId="0" applyBorder="1" applyProtection="1"/>
    <xf numFmtId="0" fontId="0" fillId="0" borderId="6" xfId="0" applyBorder="1" applyAlignment="1" applyProtection="1"/>
    <xf numFmtId="166" fontId="31" fillId="0" borderId="0" xfId="0" applyNumberFormat="1" applyFont="1" applyFill="1" applyBorder="1" applyAlignment="1" applyProtection="1">
      <alignment horizontal="left"/>
    </xf>
    <xf numFmtId="0" fontId="0" fillId="0" borderId="0" xfId="0" applyBorder="1" applyAlignment="1" applyProtection="1"/>
    <xf numFmtId="1" fontId="0" fillId="0" borderId="0" xfId="0" applyNumberFormat="1" applyBorder="1" applyAlignment="1" applyProtection="1">
      <alignment horizontal="center"/>
    </xf>
    <xf numFmtId="166" fontId="0" fillId="0" borderId="0" xfId="0" applyNumberFormat="1" applyBorder="1" applyAlignment="1" applyProtection="1"/>
    <xf numFmtId="0" fontId="21" fillId="0" borderId="20" xfId="0" applyFont="1" applyBorder="1" applyAlignment="1" applyProtection="1">
      <alignment horizontal="left" vertical="center" wrapText="1"/>
    </xf>
    <xf numFmtId="0" fontId="0" fillId="0" borderId="61" xfId="0" applyBorder="1" applyAlignment="1" applyProtection="1">
      <alignment vertical="center" wrapText="1"/>
    </xf>
    <xf numFmtId="0" fontId="0" fillId="0" borderId="62" xfId="0" applyBorder="1" applyAlignment="1" applyProtection="1">
      <alignment vertical="center" wrapText="1"/>
    </xf>
    <xf numFmtId="0" fontId="21" fillId="0" borderId="47" xfId="0" applyFont="1" applyBorder="1" applyAlignment="1" applyProtection="1">
      <alignment vertical="center" wrapText="1"/>
    </xf>
    <xf numFmtId="166" fontId="21" fillId="0" borderId="62" xfId="0" applyNumberFormat="1" applyFont="1" applyBorder="1" applyAlignment="1" applyProtection="1">
      <alignment vertical="center" wrapText="1"/>
    </xf>
    <xf numFmtId="166" fontId="21" fillId="0" borderId="63" xfId="0" applyNumberFormat="1" applyFont="1" applyBorder="1" applyAlignment="1" applyProtection="1">
      <alignment vertical="center" wrapText="1"/>
    </xf>
    <xf numFmtId="166" fontId="0" fillId="0" borderId="61" xfId="0" applyNumberFormat="1" applyBorder="1" applyAlignment="1" applyProtection="1">
      <alignment vertical="center" wrapText="1"/>
    </xf>
    <xf numFmtId="1" fontId="21" fillId="0" borderId="62" xfId="0" applyNumberFormat="1" applyFont="1" applyBorder="1" applyAlignment="1" applyProtection="1">
      <alignment horizontal="center" vertical="center" wrapText="1"/>
    </xf>
    <xf numFmtId="166" fontId="21" fillId="0" borderId="21" xfId="0" applyNumberFormat="1" applyFont="1" applyBorder="1" applyAlignment="1" applyProtection="1">
      <alignment vertical="center" wrapText="1"/>
    </xf>
    <xf numFmtId="166" fontId="21" fillId="0" borderId="64" xfId="0" applyNumberFormat="1" applyFont="1" applyBorder="1" applyAlignment="1" applyProtection="1">
      <alignment vertical="center" wrapText="1"/>
    </xf>
    <xf numFmtId="0" fontId="21" fillId="0" borderId="37" xfId="0" applyFont="1" applyBorder="1" applyAlignment="1" applyProtection="1">
      <alignment horizontal="left" wrapText="1"/>
    </xf>
    <xf numFmtId="0" fontId="21" fillId="0" borderId="24" xfId="0" applyFont="1" applyBorder="1" applyAlignment="1" applyProtection="1">
      <alignment wrapText="1"/>
    </xf>
    <xf numFmtId="0" fontId="21" fillId="0" borderId="53" xfId="0" applyFont="1" applyBorder="1" applyAlignment="1" applyProtection="1">
      <alignment vertical="center" wrapText="1"/>
    </xf>
    <xf numFmtId="0" fontId="21" fillId="0" borderId="52" xfId="0" applyFont="1" applyBorder="1" applyAlignment="1" applyProtection="1">
      <alignment vertical="center"/>
    </xf>
    <xf numFmtId="166" fontId="21" fillId="0" borderId="53" xfId="0" applyNumberFormat="1" applyFont="1" applyBorder="1" applyAlignment="1" applyProtection="1">
      <alignment vertical="center"/>
    </xf>
    <xf numFmtId="166" fontId="21" fillId="0" borderId="38" xfId="0" applyNumberFormat="1" applyFont="1" applyBorder="1" applyAlignment="1" applyProtection="1">
      <alignment vertical="center"/>
    </xf>
    <xf numFmtId="4" fontId="21" fillId="0" borderId="61" xfId="0" applyNumberFormat="1" applyFont="1" applyBorder="1" applyAlignment="1" applyProtection="1">
      <alignment vertical="center"/>
    </xf>
    <xf numFmtId="166" fontId="17" fillId="0" borderId="53" xfId="0" applyNumberFormat="1" applyFont="1" applyBorder="1" applyProtection="1"/>
    <xf numFmtId="1" fontId="17" fillId="0" borderId="53" xfId="0" applyNumberFormat="1" applyFont="1" applyBorder="1" applyAlignment="1" applyProtection="1">
      <alignment horizontal="center"/>
    </xf>
    <xf numFmtId="166" fontId="21" fillId="0" borderId="65" xfId="0" applyNumberFormat="1" applyFont="1" applyBorder="1" applyAlignment="1" applyProtection="1">
      <alignment vertical="center" wrapText="1"/>
    </xf>
    <xf numFmtId="0" fontId="17" fillId="7" borderId="40" xfId="0" applyFont="1" applyFill="1" applyBorder="1" applyAlignment="1" applyProtection="1">
      <alignment horizontal="left" wrapText="1"/>
      <protection locked="0"/>
    </xf>
    <xf numFmtId="0" fontId="0" fillId="7" borderId="50" xfId="0" applyFill="1" applyBorder="1" applyAlignment="1" applyProtection="1">
      <alignment wrapText="1"/>
      <protection locked="0"/>
    </xf>
    <xf numFmtId="14" fontId="0" fillId="7" borderId="51" xfId="0" applyNumberFormat="1" applyFill="1" applyBorder="1" applyAlignment="1" applyProtection="1">
      <alignment horizontal="center" wrapText="1"/>
      <protection locked="0"/>
    </xf>
    <xf numFmtId="0" fontId="0" fillId="7" borderId="66" xfId="0" applyFill="1" applyBorder="1" applyAlignment="1" applyProtection="1">
      <alignment horizontal="center"/>
      <protection locked="0"/>
    </xf>
    <xf numFmtId="166" fontId="0" fillId="7" borderId="51" xfId="0" applyNumberFormat="1" applyFill="1" applyBorder="1" applyProtection="1">
      <protection locked="0"/>
    </xf>
    <xf numFmtId="1" fontId="37" fillId="11" borderId="51" xfId="0" applyNumberFormat="1" applyFont="1" applyFill="1" applyBorder="1" applyAlignment="1" applyProtection="1">
      <alignment horizontal="center"/>
      <protection locked="0"/>
    </xf>
    <xf numFmtId="166" fontId="0" fillId="7" borderId="48" xfId="0" applyNumberFormat="1" applyFill="1" applyBorder="1" applyProtection="1">
      <protection locked="0"/>
    </xf>
    <xf numFmtId="4" fontId="17" fillId="7" borderId="66" xfId="0" applyNumberFormat="1" applyFont="1" applyFill="1" applyBorder="1" applyAlignment="1" applyProtection="1">
      <alignment horizontal="right" wrapText="1"/>
      <protection locked="0"/>
    </xf>
    <xf numFmtId="1" fontId="0" fillId="0" borderId="51" xfId="0" applyNumberFormat="1" applyFill="1" applyBorder="1" applyAlignment="1" applyProtection="1">
      <alignment horizontal="center"/>
    </xf>
    <xf numFmtId="166" fontId="0" fillId="0" borderId="25" xfId="0" applyNumberFormat="1" applyBorder="1" applyProtection="1"/>
    <xf numFmtId="166" fontId="0" fillId="0" borderId="28" xfId="0" applyNumberFormat="1" applyFill="1" applyBorder="1" applyProtection="1"/>
    <xf numFmtId="166" fontId="0" fillId="0" borderId="51" xfId="0" applyNumberFormat="1" applyFill="1" applyBorder="1" applyProtection="1"/>
    <xf numFmtId="0" fontId="0" fillId="7" borderId="43" xfId="0" applyFill="1" applyBorder="1" applyAlignment="1" applyProtection="1">
      <alignment wrapText="1"/>
      <protection locked="0"/>
    </xf>
    <xf numFmtId="14" fontId="0" fillId="7" borderId="1" xfId="0" applyNumberFormat="1" applyFill="1" applyBorder="1" applyAlignment="1" applyProtection="1">
      <alignment horizontal="center" wrapText="1"/>
      <protection locked="0"/>
    </xf>
    <xf numFmtId="0" fontId="0" fillId="7" borderId="4" xfId="0" applyFill="1" applyBorder="1" applyAlignment="1" applyProtection="1">
      <alignment horizontal="center"/>
      <protection locked="0"/>
    </xf>
    <xf numFmtId="166" fontId="0" fillId="7" borderId="1" xfId="0" applyNumberFormat="1" applyFill="1" applyBorder="1" applyProtection="1">
      <protection locked="0"/>
    </xf>
    <xf numFmtId="1" fontId="37" fillId="11" borderId="1" xfId="0" applyNumberFormat="1" applyFont="1" applyFill="1" applyBorder="1" applyAlignment="1" applyProtection="1">
      <alignment horizontal="center"/>
      <protection locked="0"/>
    </xf>
    <xf numFmtId="166" fontId="0" fillId="7" borderId="33" xfId="0" applyNumberFormat="1" applyFill="1" applyBorder="1" applyProtection="1">
      <protection locked="0"/>
    </xf>
    <xf numFmtId="4" fontId="0" fillId="7" borderId="4" xfId="0" applyNumberFormat="1" applyFill="1" applyBorder="1" applyAlignment="1" applyProtection="1">
      <alignment horizontal="right" wrapText="1"/>
      <protection locked="0"/>
    </xf>
    <xf numFmtId="1" fontId="0" fillId="0" borderId="1" xfId="0" applyNumberFormat="1" applyFill="1" applyBorder="1" applyAlignment="1" applyProtection="1">
      <alignment horizontal="center"/>
    </xf>
    <xf numFmtId="166" fontId="0" fillId="0" borderId="23" xfId="0" applyNumberFormat="1" applyBorder="1" applyProtection="1"/>
    <xf numFmtId="166" fontId="0" fillId="0" borderId="1" xfId="0" applyNumberFormat="1" applyFill="1" applyBorder="1" applyProtection="1"/>
    <xf numFmtId="0" fontId="0" fillId="7" borderId="1" xfId="0" applyFill="1" applyBorder="1" applyAlignment="1" applyProtection="1">
      <alignment horizontal="center" wrapText="1"/>
      <protection locked="0"/>
    </xf>
    <xf numFmtId="0" fontId="0" fillId="7" borderId="68" xfId="0" applyFill="1" applyBorder="1" applyAlignment="1" applyProtection="1">
      <alignment wrapText="1"/>
      <protection locked="0"/>
    </xf>
    <xf numFmtId="0" fontId="0" fillId="7" borderId="7" xfId="0" applyFill="1" applyBorder="1" applyAlignment="1" applyProtection="1">
      <alignment horizontal="center" wrapText="1"/>
      <protection locked="0"/>
    </xf>
    <xf numFmtId="0" fontId="0" fillId="7" borderId="14" xfId="0" applyFill="1" applyBorder="1" applyAlignment="1" applyProtection="1">
      <alignment horizontal="center"/>
      <protection locked="0"/>
    </xf>
    <xf numFmtId="166" fontId="0" fillId="7" borderId="7" xfId="0" applyNumberFormat="1" applyFill="1" applyBorder="1" applyProtection="1">
      <protection locked="0"/>
    </xf>
    <xf numFmtId="166" fontId="0" fillId="7" borderId="58" xfId="0" applyNumberFormat="1" applyFill="1" applyBorder="1" applyProtection="1">
      <protection locked="0"/>
    </xf>
    <xf numFmtId="0" fontId="21" fillId="0" borderId="69" xfId="0" applyFont="1" applyBorder="1" applyAlignment="1" applyProtection="1">
      <alignment horizontal="left" wrapText="1"/>
    </xf>
    <xf numFmtId="169" fontId="21" fillId="0" borderId="71" xfId="0" applyNumberFormat="1" applyFont="1" applyBorder="1" applyProtection="1"/>
    <xf numFmtId="0" fontId="21" fillId="0" borderId="32" xfId="0" applyFont="1" applyBorder="1" applyAlignment="1" applyProtection="1">
      <alignment horizontal="left" wrapText="1"/>
    </xf>
    <xf numFmtId="166" fontId="0" fillId="0" borderId="4" xfId="0" applyNumberFormat="1" applyFill="1" applyBorder="1" applyAlignment="1" applyProtection="1">
      <alignment horizontal="center" wrapText="1"/>
      <protection locked="0"/>
    </xf>
    <xf numFmtId="166" fontId="0" fillId="0" borderId="2" xfId="0" applyNumberFormat="1" applyBorder="1" applyProtection="1"/>
    <xf numFmtId="0" fontId="21" fillId="12" borderId="64" xfId="0" applyFont="1" applyFill="1" applyBorder="1" applyAlignment="1" applyProtection="1">
      <alignment horizontal="left" vertical="center" wrapText="1"/>
    </xf>
    <xf numFmtId="0" fontId="0" fillId="12" borderId="47" xfId="0" applyFill="1" applyBorder="1" applyAlignment="1" applyProtection="1">
      <alignment horizontal="center" vertical="center" wrapText="1"/>
      <protection locked="0"/>
    </xf>
    <xf numFmtId="0" fontId="0" fillId="12" borderId="62" xfId="0" applyFill="1" applyBorder="1" applyAlignment="1" applyProtection="1">
      <alignment horizontal="center" vertical="center" wrapText="1"/>
      <protection locked="0"/>
    </xf>
    <xf numFmtId="0" fontId="0" fillId="0" borderId="47" xfId="0" applyFill="1" applyBorder="1" applyAlignment="1" applyProtection="1">
      <alignment horizontal="center" vertical="center"/>
    </xf>
    <xf numFmtId="166" fontId="0" fillId="0" borderId="62" xfId="0" applyNumberFormat="1" applyFill="1" applyBorder="1" applyAlignment="1" applyProtection="1">
      <alignment vertical="center"/>
    </xf>
    <xf numFmtId="166" fontId="0" fillId="8" borderId="62" xfId="0" applyNumberFormat="1" applyFill="1" applyBorder="1" applyAlignment="1" applyProtection="1">
      <alignment vertical="center"/>
    </xf>
    <xf numFmtId="166" fontId="0" fillId="12" borderId="62" xfId="0" applyNumberFormat="1" applyFill="1" applyBorder="1" applyAlignment="1" applyProtection="1">
      <alignment vertical="center"/>
      <protection locked="0"/>
    </xf>
    <xf numFmtId="166" fontId="0" fillId="12" borderId="75" xfId="0" applyNumberFormat="1" applyFill="1" applyBorder="1" applyAlignment="1" applyProtection="1">
      <alignment vertical="center"/>
      <protection locked="0"/>
    </xf>
    <xf numFmtId="166" fontId="0" fillId="0" borderId="47" xfId="0" applyNumberFormat="1" applyFill="1" applyBorder="1" applyAlignment="1" applyProtection="1">
      <alignment horizontal="center" vertical="center" wrapText="1"/>
      <protection locked="0"/>
    </xf>
    <xf numFmtId="1" fontId="0" fillId="0" borderId="62" xfId="0" applyNumberFormat="1" applyFill="1" applyBorder="1" applyAlignment="1" applyProtection="1">
      <alignment horizontal="center" vertical="center"/>
    </xf>
    <xf numFmtId="166" fontId="0" fillId="0" borderId="62" xfId="0" applyNumberFormat="1" applyBorder="1" applyAlignment="1" applyProtection="1">
      <alignment vertical="center"/>
    </xf>
    <xf numFmtId="0" fontId="0" fillId="7" borderId="32" xfId="0" applyFill="1" applyBorder="1" applyAlignment="1" applyProtection="1">
      <alignment horizontal="left" wrapText="1"/>
      <protection locked="0"/>
    </xf>
    <xf numFmtId="0" fontId="0" fillId="7" borderId="49" xfId="0" applyFill="1" applyBorder="1" applyAlignment="1" applyProtection="1">
      <alignment wrapText="1"/>
      <protection locked="0"/>
    </xf>
    <xf numFmtId="0" fontId="0" fillId="7" borderId="28" xfId="0" applyFill="1" applyBorder="1" applyAlignment="1" applyProtection="1">
      <alignment horizontal="center" wrapText="1"/>
      <protection locked="0"/>
    </xf>
    <xf numFmtId="0" fontId="0" fillId="7" borderId="10" xfId="0" applyFill="1" applyBorder="1" applyAlignment="1" applyProtection="1">
      <alignment horizontal="center"/>
      <protection locked="0"/>
    </xf>
    <xf numFmtId="166" fontId="0" fillId="7" borderId="28" xfId="0" applyNumberFormat="1" applyFill="1" applyBorder="1" applyProtection="1">
      <protection locked="0"/>
    </xf>
    <xf numFmtId="166" fontId="0" fillId="7" borderId="60" xfId="0" applyNumberFormat="1" applyFill="1" applyBorder="1" applyProtection="1">
      <protection locked="0"/>
    </xf>
    <xf numFmtId="166" fontId="0" fillId="0" borderId="10" xfId="0" applyNumberFormat="1" applyFill="1" applyBorder="1" applyAlignment="1" applyProtection="1">
      <alignment horizontal="center" wrapText="1"/>
      <protection locked="0"/>
    </xf>
    <xf numFmtId="1" fontId="0" fillId="0" borderId="28" xfId="0" applyNumberFormat="1" applyFill="1" applyBorder="1" applyAlignment="1" applyProtection="1">
      <alignment horizontal="center"/>
    </xf>
    <xf numFmtId="166" fontId="0" fillId="0" borderId="7" xfId="0" applyNumberFormat="1" applyFill="1" applyBorder="1" applyProtection="1"/>
    <xf numFmtId="166" fontId="0" fillId="0" borderId="14" xfId="0" applyNumberFormat="1" applyFill="1" applyBorder="1" applyAlignment="1" applyProtection="1">
      <alignment horizontal="center" wrapText="1"/>
      <protection locked="0"/>
    </xf>
    <xf numFmtId="0" fontId="21" fillId="0" borderId="49" xfId="0" applyFont="1" applyFill="1" applyBorder="1" applyAlignment="1" applyProtection="1">
      <alignment wrapText="1"/>
    </xf>
    <xf numFmtId="0" fontId="21" fillId="0" borderId="28" xfId="0" applyFont="1" applyFill="1" applyBorder="1" applyAlignment="1" applyProtection="1">
      <alignment horizontal="center" wrapText="1"/>
    </xf>
    <xf numFmtId="166" fontId="21" fillId="0" borderId="10" xfId="0" applyNumberFormat="1" applyFont="1" applyFill="1" applyBorder="1" applyAlignment="1" applyProtection="1">
      <alignment horizontal="center" wrapText="1"/>
    </xf>
    <xf numFmtId="0" fontId="21" fillId="0" borderId="10" xfId="0" applyFont="1" applyFill="1" applyBorder="1" applyAlignment="1" applyProtection="1">
      <alignment horizontal="center"/>
    </xf>
    <xf numFmtId="166" fontId="21" fillId="0" borderId="28" xfId="0" applyNumberFormat="1" applyFont="1" applyFill="1" applyBorder="1" applyProtection="1"/>
    <xf numFmtId="166" fontId="21" fillId="0" borderId="67" xfId="0" applyNumberFormat="1" applyFont="1" applyFill="1" applyBorder="1" applyProtection="1"/>
    <xf numFmtId="166" fontId="21" fillId="0" borderId="28" xfId="0" applyNumberFormat="1" applyFont="1" applyFill="1" applyBorder="1" applyAlignment="1" applyProtection="1">
      <alignment horizontal="center"/>
    </xf>
    <xf numFmtId="1" fontId="21" fillId="0" borderId="28" xfId="0" applyNumberFormat="1" applyFont="1" applyFill="1" applyBorder="1" applyAlignment="1" applyProtection="1">
      <alignment horizontal="center"/>
    </xf>
    <xf numFmtId="166" fontId="32" fillId="0" borderId="23" xfId="0" applyNumberFormat="1" applyFont="1" applyBorder="1" applyAlignment="1" applyProtection="1">
      <alignment vertical="center"/>
    </xf>
    <xf numFmtId="166" fontId="32" fillId="0" borderId="28" xfId="0" applyNumberFormat="1" applyFont="1" applyBorder="1" applyAlignment="1" applyProtection="1">
      <alignment vertical="center"/>
    </xf>
    <xf numFmtId="0" fontId="0" fillId="7" borderId="34" xfId="0" applyFill="1" applyBorder="1" applyAlignment="1" applyProtection="1">
      <alignment horizontal="left" wrapText="1"/>
      <protection locked="0"/>
    </xf>
    <xf numFmtId="0" fontId="0" fillId="7" borderId="45" xfId="0" applyFill="1" applyBorder="1" applyAlignment="1" applyProtection="1">
      <alignment wrapText="1"/>
      <protection locked="0"/>
    </xf>
    <xf numFmtId="0" fontId="0" fillId="7" borderId="8" xfId="0" applyFill="1" applyBorder="1" applyAlignment="1" applyProtection="1">
      <alignment horizontal="center" wrapText="1"/>
      <protection locked="0"/>
    </xf>
    <xf numFmtId="0" fontId="0" fillId="8" borderId="13" xfId="0" applyFill="1" applyBorder="1" applyAlignment="1" applyProtection="1">
      <alignment horizontal="center"/>
    </xf>
    <xf numFmtId="166" fontId="0" fillId="7" borderId="8" xfId="0" applyNumberFormat="1" applyFill="1" applyBorder="1" applyProtection="1">
      <protection locked="0"/>
    </xf>
    <xf numFmtId="166" fontId="0" fillId="0" borderId="8" xfId="0" applyNumberFormat="1" applyFill="1" applyBorder="1" applyProtection="1"/>
    <xf numFmtId="166" fontId="0" fillId="7" borderId="46" xfId="0" applyNumberFormat="1" applyFill="1" applyBorder="1" applyProtection="1">
      <protection locked="0"/>
    </xf>
    <xf numFmtId="166" fontId="0" fillId="0" borderId="13" xfId="0" applyNumberFormat="1" applyFill="1" applyBorder="1" applyAlignment="1" applyProtection="1">
      <alignment horizontal="center" wrapText="1"/>
      <protection locked="0"/>
    </xf>
    <xf numFmtId="1" fontId="0" fillId="0" borderId="8" xfId="0" applyNumberFormat="1" applyFill="1" applyBorder="1" applyAlignment="1" applyProtection="1">
      <alignment horizontal="center"/>
    </xf>
    <xf numFmtId="166" fontId="0" fillId="0" borderId="19" xfId="0" applyNumberFormat="1" applyBorder="1" applyProtection="1"/>
    <xf numFmtId="0" fontId="21" fillId="0" borderId="0" xfId="0" applyFont="1" applyBorder="1" applyAlignment="1" applyProtection="1">
      <alignment horizontal="left" wrapText="1"/>
    </xf>
    <xf numFmtId="0" fontId="21" fillId="0" borderId="0" xfId="0" applyFont="1" applyBorder="1" applyAlignment="1" applyProtection="1">
      <alignment wrapText="1"/>
    </xf>
    <xf numFmtId="0" fontId="21" fillId="0" borderId="0" xfId="0" applyFont="1" applyBorder="1" applyAlignment="1" applyProtection="1">
      <alignment horizontal="center" wrapText="1"/>
    </xf>
    <xf numFmtId="0" fontId="21" fillId="0" borderId="0" xfId="0" applyFont="1" applyBorder="1" applyProtection="1"/>
    <xf numFmtId="169" fontId="21" fillId="0" borderId="0" xfId="0" applyNumberFormat="1" applyFont="1" applyBorder="1" applyProtection="1"/>
    <xf numFmtId="169" fontId="21" fillId="0" borderId="0" xfId="0" applyNumberFormat="1" applyFont="1" applyBorder="1" applyAlignment="1" applyProtection="1">
      <alignment horizontal="center"/>
    </xf>
    <xf numFmtId="1" fontId="21" fillId="0" borderId="0" xfId="0" applyNumberFormat="1" applyFont="1" applyBorder="1" applyAlignment="1" applyProtection="1">
      <alignment horizontal="center"/>
    </xf>
    <xf numFmtId="169" fontId="21" fillId="0" borderId="0" xfId="0" applyNumberFormat="1" applyFont="1" applyFill="1" applyBorder="1" applyProtection="1"/>
    <xf numFmtId="0" fontId="17" fillId="0" borderId="0" xfId="0" applyFont="1" applyBorder="1" applyAlignment="1" applyProtection="1">
      <alignment horizontal="left"/>
    </xf>
    <xf numFmtId="0" fontId="0" fillId="0" borderId="0" xfId="0" applyBorder="1" applyProtection="1"/>
    <xf numFmtId="0" fontId="0" fillId="0" borderId="0" xfId="0" applyBorder="1" applyAlignment="1" applyProtection="1">
      <alignment horizontal="center"/>
    </xf>
    <xf numFmtId="0" fontId="0" fillId="0" borderId="0" xfId="0" applyFill="1" applyBorder="1" applyAlignment="1" applyProtection="1"/>
    <xf numFmtId="0" fontId="0" fillId="0" borderId="0" xfId="0" applyAlignment="1" applyProtection="1"/>
    <xf numFmtId="0" fontId="0" fillId="0" borderId="0" xfId="0" applyAlignment="1" applyProtection="1">
      <alignment horizontal="center"/>
    </xf>
    <xf numFmtId="1" fontId="0" fillId="0" borderId="0" xfId="0" applyNumberFormat="1" applyAlignment="1" applyProtection="1">
      <alignment horizontal="center"/>
    </xf>
    <xf numFmtId="0" fontId="0" fillId="0" borderId="0" xfId="0" applyFill="1" applyAlignment="1" applyProtection="1"/>
    <xf numFmtId="0" fontId="0" fillId="0" borderId="0" xfId="0" applyFill="1" applyAlignment="1" applyProtection="1">
      <alignment wrapText="1"/>
    </xf>
    <xf numFmtId="0" fontId="39" fillId="0" borderId="0" xfId="0" applyFont="1" applyBorder="1" applyAlignment="1" applyProtection="1">
      <alignment horizontal="left"/>
    </xf>
    <xf numFmtId="0" fontId="39" fillId="0" borderId="0" xfId="0" applyFont="1" applyProtection="1"/>
    <xf numFmtId="0" fontId="0" fillId="0" borderId="0" xfId="0" applyBorder="1" applyAlignment="1" applyProtection="1">
      <alignment horizontal="left"/>
    </xf>
    <xf numFmtId="0" fontId="21" fillId="0" borderId="53" xfId="0" applyFont="1" applyBorder="1" applyAlignment="1" applyProtection="1">
      <alignment wrapText="1"/>
    </xf>
    <xf numFmtId="0" fontId="21" fillId="0" borderId="44" xfId="0" applyFont="1" applyBorder="1" applyAlignment="1" applyProtection="1">
      <alignment horizontal="left" wrapText="1"/>
    </xf>
    <xf numFmtId="0" fontId="0" fillId="0" borderId="0" xfId="0" applyAlignment="1" applyProtection="1">
      <alignment wrapText="1"/>
    </xf>
    <xf numFmtId="0" fontId="18" fillId="0" borderId="11" xfId="0" applyFont="1" applyFill="1" applyBorder="1" applyAlignment="1" applyProtection="1">
      <alignment horizontal="left" vertical="center"/>
    </xf>
    <xf numFmtId="0" fontId="0" fillId="0" borderId="17" xfId="0" applyFill="1" applyBorder="1" applyAlignment="1" applyProtection="1">
      <alignment vertical="top"/>
      <protection locked="0"/>
    </xf>
    <xf numFmtId="0" fontId="0" fillId="0" borderId="0" xfId="0" applyFill="1" applyBorder="1" applyAlignment="1" applyProtection="1">
      <alignment vertical="top"/>
    </xf>
    <xf numFmtId="166" fontId="0" fillId="0" borderId="0" xfId="0" applyNumberFormat="1" applyFill="1" applyBorder="1" applyAlignment="1" applyProtection="1">
      <alignment vertical="top"/>
    </xf>
    <xf numFmtId="166" fontId="31" fillId="0" borderId="0" xfId="0" applyNumberFormat="1" applyFont="1" applyBorder="1"/>
    <xf numFmtId="0" fontId="31" fillId="0" borderId="0" xfId="0" applyFont="1" applyBorder="1"/>
    <xf numFmtId="169" fontId="31" fillId="0" borderId="0" xfId="0" applyNumberFormat="1" applyFont="1" applyBorder="1"/>
    <xf numFmtId="166" fontId="0" fillId="0" borderId="0" xfId="0" applyNumberFormat="1" applyProtection="1"/>
    <xf numFmtId="1" fontId="0" fillId="0" borderId="0" xfId="0" quotePrefix="1" applyNumberFormat="1" applyFill="1" applyBorder="1" applyAlignment="1" applyProtection="1">
      <alignment horizontal="center" vertical="top"/>
    </xf>
    <xf numFmtId="0" fontId="0" fillId="0" borderId="0" xfId="0" quotePrefix="1" applyFill="1" applyBorder="1" applyAlignment="1" applyProtection="1">
      <alignment vertical="top"/>
    </xf>
    <xf numFmtId="0" fontId="0" fillId="0" borderId="0" xfId="0" applyAlignment="1" applyProtection="1">
      <alignment horizontal="left"/>
    </xf>
    <xf numFmtId="0" fontId="0" fillId="0" borderId="9" xfId="0" applyBorder="1" applyProtection="1"/>
    <xf numFmtId="0" fontId="0" fillId="0" borderId="9" xfId="0" applyBorder="1" applyAlignment="1" applyProtection="1">
      <alignment wrapText="1"/>
    </xf>
    <xf numFmtId="1" fontId="0" fillId="0" borderId="9" xfId="0" applyNumberFormat="1" applyBorder="1" applyAlignment="1" applyProtection="1">
      <alignment horizontal="center"/>
    </xf>
    <xf numFmtId="0" fontId="18" fillId="0" borderId="0" xfId="0" applyFont="1" applyAlignment="1" applyProtection="1">
      <alignment horizontal="left" vertical="center"/>
    </xf>
    <xf numFmtId="0" fontId="21" fillId="0" borderId="1" xfId="0" applyFont="1" applyBorder="1" applyAlignment="1" applyProtection="1">
      <alignment horizontal="left"/>
    </xf>
    <xf numFmtId="0" fontId="21" fillId="0" borderId="0" xfId="0" applyFont="1" applyBorder="1" applyAlignment="1" applyProtection="1">
      <alignment horizontal="left"/>
    </xf>
    <xf numFmtId="0" fontId="21" fillId="0" borderId="0" xfId="0" applyFont="1" applyAlignment="1" applyProtection="1">
      <alignment horizontal="left"/>
    </xf>
    <xf numFmtId="0" fontId="21" fillId="0" borderId="75" xfId="0" applyFont="1" applyBorder="1" applyAlignment="1" applyProtection="1">
      <alignment horizontal="left" wrapText="1"/>
    </xf>
    <xf numFmtId="0" fontId="21" fillId="0" borderId="20" xfId="0" applyFont="1" applyBorder="1" applyAlignment="1" applyProtection="1">
      <alignment horizontal="left" wrapText="1"/>
    </xf>
    <xf numFmtId="0" fontId="21" fillId="0" borderId="62" xfId="0" applyFont="1" applyBorder="1" applyAlignment="1" applyProtection="1">
      <alignment horizontal="left" wrapText="1"/>
    </xf>
    <xf numFmtId="0" fontId="0" fillId="0" borderId="62" xfId="0" applyBorder="1" applyProtection="1"/>
    <xf numFmtId="166" fontId="0" fillId="0" borderId="75" xfId="0" applyNumberFormat="1" applyBorder="1" applyProtection="1"/>
    <xf numFmtId="0" fontId="0" fillId="7" borderId="32" xfId="0" applyNumberFormat="1" applyFill="1" applyBorder="1" applyAlignment="1" applyProtection="1">
      <alignment horizontal="left" wrapText="1"/>
      <protection locked="0"/>
    </xf>
    <xf numFmtId="0" fontId="41" fillId="7" borderId="28" xfId="0" applyNumberFormat="1" applyFont="1" applyFill="1" applyBorder="1" applyAlignment="1" applyProtection="1">
      <alignment horizontal="center" wrapText="1"/>
      <protection locked="0"/>
    </xf>
    <xf numFmtId="166" fontId="0" fillId="0" borderId="67" xfId="0" applyNumberFormat="1" applyBorder="1" applyProtection="1"/>
    <xf numFmtId="0" fontId="0" fillId="7" borderId="41" xfId="0" applyNumberFormat="1" applyFill="1" applyBorder="1" applyAlignment="1" applyProtection="1">
      <alignment horizontal="left" wrapText="1"/>
      <protection locked="0"/>
    </xf>
    <xf numFmtId="0" fontId="41" fillId="7" borderId="1" xfId="0" applyNumberFormat="1" applyFont="1" applyFill="1" applyBorder="1" applyAlignment="1" applyProtection="1">
      <alignment horizontal="center" wrapText="1"/>
      <protection locked="0"/>
    </xf>
    <xf numFmtId="166" fontId="0" fillId="0" borderId="33" xfId="0" applyNumberFormat="1" applyBorder="1" applyProtection="1"/>
    <xf numFmtId="0" fontId="21" fillId="0" borderId="42" xfId="0" applyFont="1" applyBorder="1" applyAlignment="1" applyProtection="1">
      <alignment horizontal="left" wrapText="1"/>
    </xf>
    <xf numFmtId="0" fontId="21" fillId="0" borderId="57" xfId="0" applyFont="1" applyBorder="1" applyProtection="1"/>
    <xf numFmtId="166" fontId="21" fillId="0" borderId="73" xfId="0" applyNumberFormat="1" applyFont="1" applyBorder="1" applyProtection="1"/>
    <xf numFmtId="0" fontId="21" fillId="0" borderId="62" xfId="0" applyFont="1" applyBorder="1" applyAlignment="1" applyProtection="1">
      <alignment wrapText="1"/>
    </xf>
    <xf numFmtId="0" fontId="0" fillId="7" borderId="28" xfId="0" applyFill="1" applyBorder="1" applyProtection="1">
      <protection locked="0"/>
    </xf>
    <xf numFmtId="0" fontId="0" fillId="7" borderId="1" xfId="0" applyFill="1" applyBorder="1" applyProtection="1">
      <protection locked="0"/>
    </xf>
    <xf numFmtId="166" fontId="21" fillId="0" borderId="76" xfId="0" applyNumberFormat="1" applyFont="1" applyBorder="1" applyProtection="1"/>
    <xf numFmtId="0" fontId="21" fillId="0" borderId="0" xfId="0" applyFont="1" applyBorder="1" applyAlignment="1" applyProtection="1">
      <alignment horizontal="center" vertical="center" wrapText="1"/>
    </xf>
    <xf numFmtId="0" fontId="0" fillId="0" borderId="0" xfId="0" applyBorder="1" applyAlignment="1" applyProtection="1">
      <alignment horizontal="center" wrapText="1"/>
    </xf>
    <xf numFmtId="0" fontId="21" fillId="0" borderId="0" xfId="0" applyFont="1" applyProtection="1"/>
    <xf numFmtId="0" fontId="21" fillId="0" borderId="0" xfId="0" applyFont="1" applyProtection="1">
      <protection locked="0"/>
    </xf>
    <xf numFmtId="0" fontId="21" fillId="0" borderId="0" xfId="0" applyFont="1" applyBorder="1" applyAlignment="1" applyProtection="1">
      <alignment wrapText="1"/>
      <protection locked="0"/>
    </xf>
    <xf numFmtId="0" fontId="21" fillId="0" borderId="9" xfId="0" applyFont="1" applyBorder="1" applyAlignment="1" applyProtection="1">
      <alignment wrapText="1"/>
    </xf>
    <xf numFmtId="0" fontId="21" fillId="0" borderId="40" xfId="0" applyFont="1" applyBorder="1" applyAlignment="1" applyProtection="1">
      <alignment horizontal="left" wrapText="1"/>
    </xf>
    <xf numFmtId="0" fontId="0" fillId="0" borderId="23" xfId="0" applyBorder="1" applyProtection="1"/>
    <xf numFmtId="166" fontId="0" fillId="0" borderId="48" xfId="0" applyNumberFormat="1" applyBorder="1" applyProtection="1"/>
    <xf numFmtId="166" fontId="41" fillId="7" borderId="2" xfId="0" applyNumberFormat="1" applyFont="1" applyFill="1" applyBorder="1" applyAlignment="1" applyProtection="1">
      <alignment horizontal="center"/>
      <protection locked="0"/>
    </xf>
    <xf numFmtId="0" fontId="21" fillId="0" borderId="74" xfId="0" applyFont="1" applyBorder="1" applyProtection="1"/>
    <xf numFmtId="166" fontId="21" fillId="0" borderId="71" xfId="0" applyNumberFormat="1" applyFont="1" applyBorder="1" applyProtection="1"/>
    <xf numFmtId="166" fontId="0" fillId="0" borderId="28" xfId="0" applyNumberFormat="1" applyBorder="1" applyProtection="1"/>
    <xf numFmtId="0" fontId="41" fillId="7" borderId="2" xfId="0" applyFont="1" applyFill="1" applyBorder="1" applyAlignment="1" applyProtection="1">
      <alignment horizontal="center"/>
      <protection locked="0"/>
    </xf>
    <xf numFmtId="0" fontId="21" fillId="0" borderId="31" xfId="0" applyFont="1" applyBorder="1" applyAlignment="1" applyProtection="1">
      <alignment horizontal="left" wrapText="1"/>
    </xf>
    <xf numFmtId="0" fontId="21" fillId="0" borderId="5" xfId="0" applyFont="1" applyBorder="1" applyProtection="1"/>
    <xf numFmtId="166" fontId="21" fillId="0" borderId="16" xfId="0" applyNumberFormat="1" applyFont="1" applyBorder="1" applyProtection="1"/>
    <xf numFmtId="169" fontId="21" fillId="0" borderId="5" xfId="0" applyNumberFormat="1" applyFont="1" applyBorder="1" applyProtection="1"/>
    <xf numFmtId="0" fontId="29" fillId="0" borderId="48" xfId="0" applyFont="1" applyBorder="1" applyAlignment="1" applyProtection="1">
      <alignment wrapText="1"/>
    </xf>
    <xf numFmtId="0" fontId="0" fillId="0" borderId="43" xfId="0" applyBorder="1" applyAlignment="1" applyProtection="1">
      <alignment horizontal="center"/>
    </xf>
    <xf numFmtId="0" fontId="0" fillId="0" borderId="1" xfId="0" applyBorder="1" applyAlignment="1" applyProtection="1">
      <alignment horizontal="center"/>
    </xf>
    <xf numFmtId="0" fontId="0" fillId="0" borderId="33" xfId="0" applyBorder="1" applyProtection="1"/>
    <xf numFmtId="166" fontId="0" fillId="7" borderId="43" xfId="0" applyNumberFormat="1" applyFill="1" applyBorder="1" applyProtection="1">
      <protection locked="0"/>
    </xf>
    <xf numFmtId="2" fontId="0" fillId="0" borderId="2" xfId="0" applyNumberFormat="1" applyBorder="1" applyProtection="1"/>
    <xf numFmtId="166" fontId="21" fillId="0" borderId="74" xfId="0" applyNumberFormat="1" applyFont="1" applyBorder="1" applyProtection="1"/>
    <xf numFmtId="0" fontId="0" fillId="0" borderId="70" xfId="0" applyBorder="1" applyProtection="1"/>
    <xf numFmtId="0" fontId="0" fillId="0" borderId="71" xfId="0" applyBorder="1" applyProtection="1"/>
    <xf numFmtId="0" fontId="0" fillId="0" borderId="74" xfId="0" applyBorder="1" applyProtection="1"/>
    <xf numFmtId="0" fontId="0" fillId="0" borderId="25" xfId="0" applyBorder="1" applyProtection="1"/>
    <xf numFmtId="166" fontId="0" fillId="0" borderId="51" xfId="0" applyNumberFormat="1" applyBorder="1" applyProtection="1"/>
    <xf numFmtId="0" fontId="21" fillId="0" borderId="1" xfId="0" applyFont="1" applyBorder="1" applyAlignment="1" applyProtection="1">
      <alignment horizontal="left" vertical="center"/>
    </xf>
    <xf numFmtId="0" fontId="21" fillId="0" borderId="1" xfId="0" applyFont="1" applyBorder="1" applyAlignment="1" applyProtection="1">
      <alignment horizontal="center" vertical="center"/>
    </xf>
    <xf numFmtId="0" fontId="17" fillId="0" borderId="0" xfId="0" applyFont="1" applyProtection="1"/>
    <xf numFmtId="166" fontId="21" fillId="0" borderId="0" xfId="0" applyNumberFormat="1" applyFont="1" applyBorder="1" applyAlignment="1" applyProtection="1">
      <alignment horizontal="center"/>
    </xf>
    <xf numFmtId="0" fontId="21" fillId="0" borderId="0" xfId="0" applyFont="1" applyBorder="1" applyAlignment="1" applyProtection="1">
      <alignment horizontal="center"/>
    </xf>
    <xf numFmtId="0" fontId="21" fillId="0" borderId="25" xfId="0" applyFont="1" applyBorder="1" applyProtection="1"/>
    <xf numFmtId="166" fontId="21" fillId="0" borderId="66" xfId="0" applyNumberFormat="1" applyFont="1" applyBorder="1" applyProtection="1"/>
    <xf numFmtId="0" fontId="21" fillId="0" borderId="8" xfId="0" applyFont="1" applyBorder="1" applyAlignment="1" applyProtection="1">
      <alignment wrapText="1"/>
    </xf>
    <xf numFmtId="166" fontId="21" fillId="0" borderId="8" xfId="0" applyNumberFormat="1" applyFont="1" applyBorder="1" applyAlignment="1" applyProtection="1">
      <alignment horizontal="center" wrapText="1"/>
    </xf>
    <xf numFmtId="166" fontId="32" fillId="0" borderId="28" xfId="0" applyNumberFormat="1" applyFont="1" applyBorder="1" applyAlignment="1" applyProtection="1">
      <alignment vertical="center" wrapText="1"/>
    </xf>
    <xf numFmtId="166" fontId="32" fillId="0" borderId="23" xfId="0" applyNumberFormat="1" applyFont="1" applyBorder="1" applyAlignment="1" applyProtection="1">
      <alignment vertical="center" wrapText="1"/>
    </xf>
    <xf numFmtId="166" fontId="32" fillId="0" borderId="48" xfId="0" applyNumberFormat="1" applyFont="1" applyFill="1" applyBorder="1" applyAlignment="1" applyProtection="1">
      <alignment vertical="center" wrapText="1"/>
    </xf>
    <xf numFmtId="0" fontId="0" fillId="7" borderId="1" xfId="0" applyFill="1" applyBorder="1" applyAlignment="1" applyProtection="1">
      <alignment wrapText="1"/>
      <protection locked="0"/>
    </xf>
    <xf numFmtId="0" fontId="0" fillId="7" borderId="4" xfId="0" applyFill="1" applyBorder="1" applyProtection="1">
      <protection locked="0"/>
    </xf>
    <xf numFmtId="166" fontId="0" fillId="7" borderId="4" xfId="0" applyNumberFormat="1" applyFill="1" applyBorder="1" applyProtection="1">
      <protection locked="0"/>
    </xf>
    <xf numFmtId="166" fontId="0" fillId="7" borderId="3" xfId="0" applyNumberFormat="1" applyFill="1" applyBorder="1" applyProtection="1">
      <protection locked="0"/>
    </xf>
    <xf numFmtId="166" fontId="0" fillId="7" borderId="2" xfId="0" applyNumberFormat="1" applyFill="1" applyBorder="1" applyProtection="1">
      <protection locked="0"/>
    </xf>
    <xf numFmtId="166" fontId="0" fillId="0" borderId="33" xfId="0" applyNumberFormat="1" applyFill="1" applyBorder="1" applyProtection="1"/>
    <xf numFmtId="0" fontId="0" fillId="7" borderId="28" xfId="0" applyFill="1" applyBorder="1" applyAlignment="1" applyProtection="1">
      <alignment wrapText="1"/>
      <protection locked="0"/>
    </xf>
    <xf numFmtId="0" fontId="0" fillId="7" borderId="10" xfId="0" applyFill="1" applyBorder="1" applyProtection="1">
      <protection locked="0"/>
    </xf>
    <xf numFmtId="166" fontId="0" fillId="7" borderId="10" xfId="0" applyNumberFormat="1" applyFill="1" applyBorder="1" applyProtection="1">
      <protection locked="0"/>
    </xf>
    <xf numFmtId="166" fontId="0" fillId="7" borderId="9" xfId="0" applyNumberFormat="1" applyFill="1" applyBorder="1" applyProtection="1">
      <protection locked="0"/>
    </xf>
    <xf numFmtId="166" fontId="0" fillId="7" borderId="23" xfId="0" applyNumberFormat="1" applyFill="1" applyBorder="1" applyProtection="1">
      <protection locked="0"/>
    </xf>
    <xf numFmtId="166" fontId="0" fillId="0" borderId="0" xfId="0" applyNumberFormat="1" applyBorder="1" applyProtection="1"/>
    <xf numFmtId="0" fontId="17" fillId="0" borderId="1" xfId="7" applyFill="1" applyBorder="1" applyProtection="1"/>
    <xf numFmtId="0" fontId="17" fillId="0" borderId="0" xfId="7" applyFill="1" applyBorder="1" applyAlignment="1" applyProtection="1">
      <alignment vertical="center"/>
    </xf>
    <xf numFmtId="0" fontId="17" fillId="0" borderId="4" xfId="7" applyFont="1" applyFill="1" applyBorder="1" applyAlignment="1" applyProtection="1">
      <alignment vertical="center" wrapText="1"/>
    </xf>
    <xf numFmtId="0" fontId="17" fillId="0" borderId="4" xfId="7" applyFill="1" applyBorder="1" applyAlignment="1" applyProtection="1">
      <alignment vertical="center" wrapText="1"/>
    </xf>
    <xf numFmtId="0" fontId="17" fillId="0" borderId="4" xfId="7" applyFill="1" applyBorder="1" applyAlignment="1" applyProtection="1">
      <alignment vertical="center"/>
    </xf>
    <xf numFmtId="0" fontId="21" fillId="0" borderId="1" xfId="7" applyFont="1" applyFill="1" applyBorder="1" applyAlignment="1" applyProtection="1">
      <alignment vertical="center"/>
    </xf>
    <xf numFmtId="0" fontId="17" fillId="0" borderId="0" xfId="7" applyFill="1" applyBorder="1" applyProtection="1"/>
    <xf numFmtId="0" fontId="17" fillId="0" borderId="0" xfId="7" applyFill="1" applyProtection="1"/>
    <xf numFmtId="0" fontId="17" fillId="0" borderId="0" xfId="7" applyFill="1" applyAlignment="1" applyProtection="1">
      <alignment vertical="center"/>
    </xf>
    <xf numFmtId="0" fontId="21" fillId="0" borderId="0" xfId="7" applyFont="1" applyFill="1" applyProtection="1"/>
    <xf numFmtId="0" fontId="18" fillId="0" borderId="0" xfId="8" applyFont="1" applyAlignment="1">
      <alignment horizontal="left" vertical="center"/>
    </xf>
    <xf numFmtId="0" fontId="17" fillId="0" borderId="0" xfId="8" applyAlignment="1">
      <alignment horizontal="center"/>
    </xf>
    <xf numFmtId="0" fontId="17" fillId="0" borderId="0" xfId="8"/>
    <xf numFmtId="0" fontId="20" fillId="3" borderId="0" xfId="8" applyFont="1" applyFill="1" applyAlignment="1">
      <alignment horizontal="left" vertical="center"/>
    </xf>
    <xf numFmtId="0" fontId="17" fillId="3" borderId="0" xfId="8" applyFont="1" applyFill="1" applyAlignment="1">
      <alignment horizontal="center"/>
    </xf>
    <xf numFmtId="0" fontId="17" fillId="3" borderId="0" xfId="8" applyFill="1"/>
    <xf numFmtId="0" fontId="26" fillId="0" borderId="0" xfId="8" applyFont="1" applyAlignment="1">
      <alignment horizontal="left" vertical="top"/>
    </xf>
    <xf numFmtId="0" fontId="21" fillId="0" borderId="0" xfId="8" applyFont="1"/>
    <xf numFmtId="0" fontId="20" fillId="0" borderId="0" xfId="8" applyFont="1"/>
    <xf numFmtId="171" fontId="20" fillId="0" borderId="0" xfId="8" applyNumberFormat="1" applyFont="1"/>
    <xf numFmtId="0" fontId="21" fillId="0" borderId="1" xfId="8" applyFont="1" applyBorder="1" applyAlignment="1">
      <alignment horizontal="center" vertical="center" wrapText="1"/>
    </xf>
    <xf numFmtId="171" fontId="21" fillId="0" borderId="1" xfId="8" applyNumberFormat="1" applyFont="1" applyBorder="1" applyAlignment="1">
      <alignment horizontal="center" vertical="center" wrapText="1"/>
    </xf>
    <xf numFmtId="0" fontId="21" fillId="0" borderId="1" xfId="8" applyFont="1" applyBorder="1" applyAlignment="1">
      <alignment horizontal="center" vertical="center"/>
    </xf>
    <xf numFmtId="0" fontId="21" fillId="0" borderId="1" xfId="8" applyFont="1" applyBorder="1" applyAlignment="1">
      <alignment vertical="center"/>
    </xf>
    <xf numFmtId="0" fontId="46" fillId="14" borderId="1" xfId="8" applyFont="1" applyFill="1" applyBorder="1" applyAlignment="1">
      <alignment horizontal="center" vertical="center" wrapText="1"/>
    </xf>
    <xf numFmtId="0" fontId="46" fillId="0" borderId="5" xfId="8" applyFont="1" applyFill="1" applyBorder="1" applyAlignment="1">
      <alignment horizontal="center" vertical="center" wrapText="1"/>
    </xf>
    <xf numFmtId="0" fontId="38" fillId="0" borderId="1" xfId="8" applyFont="1" applyBorder="1" applyAlignment="1">
      <alignment horizontal="center"/>
    </xf>
    <xf numFmtId="171" fontId="38" fillId="0" borderId="1" xfId="8" applyNumberFormat="1" applyFont="1" applyBorder="1" applyAlignment="1">
      <alignment horizontal="center"/>
    </xf>
    <xf numFmtId="171" fontId="38" fillId="0" borderId="1" xfId="8" applyNumberFormat="1" applyFont="1" applyBorder="1"/>
    <xf numFmtId="0" fontId="17" fillId="0" borderId="1" xfId="8" applyBorder="1" applyAlignment="1">
      <alignment horizontal="center"/>
    </xf>
    <xf numFmtId="172" fontId="21" fillId="0" borderId="1" xfId="8" applyNumberFormat="1" applyFont="1" applyBorder="1" applyAlignment="1">
      <alignment horizontal="center" vertical="center"/>
    </xf>
    <xf numFmtId="10" fontId="21" fillId="0" borderId="1" xfId="8" applyNumberFormat="1" applyFont="1" applyBorder="1" applyAlignment="1">
      <alignment horizontal="center" vertical="center"/>
    </xf>
    <xf numFmtId="0" fontId="46" fillId="0" borderId="6" xfId="8" applyFont="1" applyFill="1" applyBorder="1" applyAlignment="1">
      <alignment horizontal="center" vertical="center" wrapText="1"/>
    </xf>
    <xf numFmtId="0" fontId="21" fillId="0" borderId="1" xfId="8" applyFont="1" applyBorder="1"/>
    <xf numFmtId="165" fontId="17" fillId="0" borderId="1" xfId="8" applyNumberFormat="1" applyBorder="1"/>
    <xf numFmtId="171" fontId="17" fillId="0" borderId="1" xfId="8" applyNumberFormat="1" applyBorder="1" applyAlignment="1">
      <alignment horizontal="center"/>
    </xf>
    <xf numFmtId="171" fontId="17" fillId="0" borderId="1" xfId="8" applyNumberFormat="1" applyBorder="1"/>
    <xf numFmtId="0" fontId="46" fillId="0" borderId="16" xfId="8" applyFont="1" applyFill="1" applyBorder="1" applyAlignment="1">
      <alignment horizontal="center" vertical="center" wrapText="1"/>
    </xf>
    <xf numFmtId="0" fontId="17" fillId="0" borderId="1" xfId="8" applyBorder="1"/>
    <xf numFmtId="10" fontId="21" fillId="0" borderId="16" xfId="8" applyNumberFormat="1" applyFont="1" applyFill="1" applyBorder="1" applyAlignment="1">
      <alignment horizontal="center" vertical="center"/>
    </xf>
    <xf numFmtId="0" fontId="45" fillId="0" borderId="1" xfId="8" applyFont="1" applyBorder="1" applyAlignment="1">
      <alignment horizontal="center"/>
    </xf>
    <xf numFmtId="10" fontId="21" fillId="0" borderId="6" xfId="8" applyNumberFormat="1" applyFont="1" applyFill="1" applyBorder="1" applyAlignment="1">
      <alignment horizontal="center" vertical="center"/>
    </xf>
    <xf numFmtId="0" fontId="17" fillId="0" borderId="0" xfId="8" applyFill="1" applyBorder="1"/>
    <xf numFmtId="0" fontId="17" fillId="0" borderId="0" xfId="8" applyFill="1"/>
    <xf numFmtId="0" fontId="17" fillId="0" borderId="1" xfId="8" applyFont="1" applyBorder="1" applyAlignment="1">
      <alignment horizontal="center"/>
    </xf>
    <xf numFmtId="0" fontId="17" fillId="0" borderId="0" xfId="8" applyFont="1"/>
    <xf numFmtId="0" fontId="21" fillId="0" borderId="7" xfId="8" applyFont="1" applyBorder="1"/>
    <xf numFmtId="165" fontId="17" fillId="0" borderId="7" xfId="8" applyNumberFormat="1" applyBorder="1"/>
    <xf numFmtId="0" fontId="17" fillId="0" borderId="1" xfId="8" applyFont="1" applyBorder="1"/>
    <xf numFmtId="171" fontId="17" fillId="0" borderId="0" xfId="8" applyNumberFormat="1" applyAlignment="1">
      <alignment horizontal="center"/>
    </xf>
    <xf numFmtId="0" fontId="17" fillId="0" borderId="0" xfId="8" applyFont="1" applyAlignment="1">
      <alignment horizontal="center"/>
    </xf>
    <xf numFmtId="0" fontId="17" fillId="0" borderId="0" xfId="8" applyAlignment="1"/>
    <xf numFmtId="0" fontId="3" fillId="0" borderId="0" xfId="8" applyFont="1" applyAlignment="1">
      <alignment horizontal="left"/>
    </xf>
    <xf numFmtId="166" fontId="17" fillId="0" borderId="51" xfId="0" applyNumberFormat="1" applyFont="1" applyFill="1" applyBorder="1" applyProtection="1"/>
    <xf numFmtId="166" fontId="17" fillId="0" borderId="28" xfId="0" applyNumberFormat="1" applyFont="1" applyFill="1" applyBorder="1" applyProtection="1"/>
    <xf numFmtId="0" fontId="0" fillId="3" borderId="0" xfId="0" applyFill="1" applyBorder="1" applyAlignment="1" applyProtection="1">
      <alignment vertical="top"/>
    </xf>
    <xf numFmtId="0" fontId="0" fillId="3" borderId="9" xfId="0" applyFill="1" applyBorder="1" applyProtection="1"/>
    <xf numFmtId="166" fontId="0" fillId="3" borderId="0" xfId="0" applyNumberFormat="1" applyFill="1" applyBorder="1" applyAlignment="1" applyProtection="1"/>
    <xf numFmtId="166" fontId="21" fillId="3" borderId="62" xfId="0" applyNumberFormat="1" applyFont="1" applyFill="1" applyBorder="1" applyAlignment="1" applyProtection="1">
      <alignment vertical="center" wrapText="1"/>
    </xf>
    <xf numFmtId="166" fontId="21" fillId="3" borderId="62" xfId="0" applyNumberFormat="1" applyFont="1" applyFill="1" applyBorder="1" applyAlignment="1" applyProtection="1">
      <alignment vertical="center"/>
    </xf>
    <xf numFmtId="166" fontId="0" fillId="3" borderId="28" xfId="0" applyNumberFormat="1" applyFill="1" applyBorder="1" applyProtection="1"/>
    <xf numFmtId="166" fontId="0" fillId="3" borderId="1" xfId="0" applyNumberFormat="1" applyFill="1" applyBorder="1" applyProtection="1"/>
    <xf numFmtId="166" fontId="0" fillId="3" borderId="62" xfId="0" applyNumberFormat="1" applyFill="1" applyBorder="1" applyAlignment="1" applyProtection="1">
      <alignment vertical="center"/>
    </xf>
    <xf numFmtId="166" fontId="32" fillId="3" borderId="28" xfId="0" applyNumberFormat="1" applyFont="1" applyFill="1" applyBorder="1" applyAlignment="1" applyProtection="1">
      <alignment vertical="center"/>
    </xf>
    <xf numFmtId="166" fontId="0" fillId="3" borderId="8" xfId="0" applyNumberFormat="1" applyFill="1" applyBorder="1" applyProtection="1"/>
    <xf numFmtId="169" fontId="21" fillId="3" borderId="0" xfId="0" applyNumberFormat="1" applyFont="1" applyFill="1" applyBorder="1" applyProtection="1"/>
    <xf numFmtId="0" fontId="0" fillId="3" borderId="0" xfId="0" applyFill="1" applyBorder="1" applyAlignment="1" applyProtection="1"/>
    <xf numFmtId="0" fontId="0" fillId="3" borderId="0" xfId="0" applyFill="1" applyAlignment="1" applyProtection="1"/>
    <xf numFmtId="0" fontId="17" fillId="0" borderId="41" xfId="0" applyFont="1" applyFill="1" applyBorder="1" applyAlignment="1" applyProtection="1">
      <alignment horizontal="left" wrapText="1"/>
    </xf>
    <xf numFmtId="0" fontId="0" fillId="0" borderId="41" xfId="0" applyFill="1" applyBorder="1" applyAlignment="1" applyProtection="1">
      <alignment horizontal="left" wrapText="1"/>
    </xf>
    <xf numFmtId="0" fontId="0" fillId="0" borderId="32" xfId="0" applyFill="1" applyBorder="1" applyAlignment="1" applyProtection="1">
      <alignment horizontal="left" wrapText="1"/>
    </xf>
    <xf numFmtId="9" fontId="0" fillId="0" borderId="0" xfId="0" applyNumberFormat="1"/>
    <xf numFmtId="4" fontId="0" fillId="0" borderId="0" xfId="0" applyNumberFormat="1"/>
    <xf numFmtId="0" fontId="17" fillId="0" borderId="0" xfId="0" applyFont="1" applyAlignment="1" applyProtection="1">
      <alignment horizontal="left"/>
    </xf>
    <xf numFmtId="166" fontId="17" fillId="0" borderId="0" xfId="0" applyNumberFormat="1" applyFont="1" applyProtection="1"/>
    <xf numFmtId="0" fontId="21" fillId="0" borderId="16" xfId="0" applyFont="1" applyBorder="1" applyAlignment="1" applyProtection="1">
      <alignment wrapText="1"/>
    </xf>
    <xf numFmtId="0" fontId="21" fillId="0" borderId="16" xfId="0" applyNumberFormat="1" applyFont="1" applyBorder="1" applyAlignment="1" applyProtection="1">
      <alignment horizontal="center" wrapText="1"/>
    </xf>
    <xf numFmtId="0" fontId="21" fillId="0" borderId="16" xfId="0" applyFont="1" applyBorder="1" applyAlignment="1" applyProtection="1">
      <alignment horizontal="left" wrapText="1"/>
    </xf>
    <xf numFmtId="0" fontId="0" fillId="0" borderId="51" xfId="0" applyBorder="1" applyProtection="1"/>
    <xf numFmtId="172" fontId="21" fillId="0" borderId="51" xfId="0" applyNumberFormat="1" applyFont="1" applyBorder="1" applyAlignment="1" applyProtection="1">
      <alignment horizontal="center" vertical="center" wrapText="1"/>
    </xf>
    <xf numFmtId="171" fontId="21" fillId="0" borderId="51" xfId="0" applyNumberFormat="1" applyFont="1" applyBorder="1" applyAlignment="1" applyProtection="1">
      <alignment horizontal="center" vertical="center" wrapText="1"/>
    </xf>
    <xf numFmtId="0" fontId="0" fillId="0" borderId="41" xfId="0" applyNumberFormat="1" applyBorder="1" applyAlignment="1" applyProtection="1">
      <alignment horizontal="left" wrapText="1"/>
    </xf>
    <xf numFmtId="0" fontId="0" fillId="0" borderId="1" xfId="0" applyBorder="1" applyProtection="1"/>
    <xf numFmtId="166" fontId="0" fillId="0" borderId="1" xfId="0" applyNumberFormat="1" applyBorder="1" applyProtection="1"/>
    <xf numFmtId="2" fontId="0" fillId="0" borderId="1" xfId="0" applyNumberFormat="1" applyFill="1" applyBorder="1" applyProtection="1"/>
    <xf numFmtId="0" fontId="21" fillId="0" borderId="71" xfId="0" applyFont="1" applyBorder="1" applyProtection="1"/>
    <xf numFmtId="0" fontId="0" fillId="0" borderId="28" xfId="0" applyBorder="1" applyProtection="1"/>
    <xf numFmtId="10" fontId="21" fillId="0" borderId="51" xfId="0" applyNumberFormat="1" applyFont="1" applyBorder="1" applyAlignment="1" applyProtection="1">
      <alignment wrapText="1"/>
    </xf>
    <xf numFmtId="0" fontId="21" fillId="0" borderId="70" xfId="0" applyFont="1" applyBorder="1" applyAlignment="1" applyProtection="1">
      <alignment horizontal="left" wrapText="1"/>
    </xf>
    <xf numFmtId="0" fontId="21" fillId="0" borderId="72" xfId="0" applyFont="1" applyBorder="1" applyProtection="1"/>
    <xf numFmtId="166" fontId="21" fillId="0" borderId="72" xfId="0" applyNumberFormat="1" applyFont="1" applyBorder="1" applyProtection="1"/>
    <xf numFmtId="166" fontId="21" fillId="0" borderId="28" xfId="0" applyNumberFormat="1" applyFont="1" applyBorder="1" applyAlignment="1" applyProtection="1">
      <alignment wrapText="1"/>
    </xf>
    <xf numFmtId="10" fontId="0" fillId="0" borderId="1" xfId="0" applyNumberFormat="1" applyFill="1" applyBorder="1" applyProtection="1"/>
    <xf numFmtId="0" fontId="18" fillId="0" borderId="1" xfId="0" applyFont="1" applyBorder="1" applyAlignment="1" applyProtection="1">
      <alignment horizontal="left" vertical="center"/>
    </xf>
    <xf numFmtId="166" fontId="0" fillId="0" borderId="0" xfId="0" applyNumberFormat="1" applyAlignment="1" applyProtection="1"/>
    <xf numFmtId="0" fontId="38" fillId="0" borderId="0" xfId="0" applyFont="1" applyProtection="1"/>
    <xf numFmtId="0" fontId="0" fillId="0" borderId="0" xfId="0" applyAlignment="1" applyProtection="1">
      <alignment horizontal="left"/>
      <protection locked="0"/>
    </xf>
    <xf numFmtId="0" fontId="0" fillId="0" borderId="0" xfId="0" applyBorder="1" applyProtection="1">
      <protection locked="0"/>
    </xf>
    <xf numFmtId="166" fontId="0" fillId="0" borderId="0" xfId="0" applyNumberFormat="1" applyBorder="1" applyProtection="1">
      <protection locked="0"/>
    </xf>
    <xf numFmtId="0" fontId="0" fillId="0" borderId="0" xfId="0" applyProtection="1">
      <protection locked="0"/>
    </xf>
    <xf numFmtId="0" fontId="17" fillId="0" borderId="1" xfId="0" applyFont="1" applyFill="1" applyBorder="1" applyAlignment="1" applyProtection="1">
      <alignment vertical="center" wrapText="1"/>
    </xf>
    <xf numFmtId="0" fontId="21" fillId="0" borderId="32" xfId="0" applyFont="1" applyBorder="1" applyAlignment="1" applyProtection="1">
      <alignment horizontal="left" vertical="center" wrapText="1"/>
    </xf>
    <xf numFmtId="0" fontId="0" fillId="7" borderId="13" xfId="0" applyFill="1" applyBorder="1" applyAlignment="1" applyProtection="1">
      <alignment horizontal="center"/>
      <protection locked="0"/>
    </xf>
    <xf numFmtId="10" fontId="0" fillId="7" borderId="8" xfId="6" applyNumberFormat="1" applyFont="1" applyFill="1" applyBorder="1" applyAlignment="1" applyProtection="1">
      <alignment horizontal="center"/>
      <protection locked="0"/>
    </xf>
    <xf numFmtId="166" fontId="0" fillId="0" borderId="12" xfId="0" applyNumberFormat="1" applyBorder="1" applyProtection="1"/>
    <xf numFmtId="10" fontId="0" fillId="7" borderId="7" xfId="6" applyNumberFormat="1" applyFont="1" applyFill="1" applyBorder="1" applyAlignment="1" applyProtection="1">
      <alignment horizontal="center"/>
      <protection locked="0"/>
    </xf>
    <xf numFmtId="1" fontId="0" fillId="0" borderId="7" xfId="0" applyNumberFormat="1" applyFill="1" applyBorder="1" applyAlignment="1" applyProtection="1">
      <alignment horizontal="center"/>
    </xf>
    <xf numFmtId="166" fontId="0" fillId="0" borderId="5" xfId="0" applyNumberFormat="1" applyBorder="1" applyProtection="1"/>
    <xf numFmtId="166" fontId="0" fillId="3" borderId="7" xfId="0" applyNumberFormat="1" applyFill="1" applyBorder="1" applyProtection="1"/>
    <xf numFmtId="166" fontId="17" fillId="0" borderId="16" xfId="0" applyNumberFormat="1" applyFont="1" applyFill="1" applyBorder="1" applyProtection="1"/>
    <xf numFmtId="0" fontId="17" fillId="7" borderId="32" xfId="0" applyFont="1" applyFill="1" applyBorder="1" applyAlignment="1" applyProtection="1">
      <alignment horizontal="left" wrapText="1"/>
      <protection locked="0"/>
    </xf>
    <xf numFmtId="0" fontId="21" fillId="0" borderId="61" xfId="0" applyFont="1" applyFill="1" applyBorder="1" applyAlignment="1" applyProtection="1">
      <alignment wrapText="1"/>
    </xf>
    <xf numFmtId="0" fontId="21" fillId="0" borderId="62" xfId="0" applyFont="1" applyFill="1" applyBorder="1" applyAlignment="1" applyProtection="1">
      <alignment horizontal="center" wrapText="1"/>
    </xf>
    <xf numFmtId="0" fontId="0" fillId="0" borderId="47" xfId="0" applyFill="1" applyBorder="1" applyAlignment="1" applyProtection="1">
      <alignment horizontal="center"/>
    </xf>
    <xf numFmtId="166" fontId="21" fillId="0" borderId="62" xfId="0" applyNumberFormat="1" applyFont="1" applyFill="1" applyBorder="1" applyAlignment="1" applyProtection="1">
      <alignment vertical="center"/>
    </xf>
    <xf numFmtId="166" fontId="21" fillId="0" borderId="62" xfId="0" applyNumberFormat="1" applyFont="1" applyFill="1" applyBorder="1" applyAlignment="1" applyProtection="1">
      <alignment horizontal="center" vertical="center"/>
    </xf>
    <xf numFmtId="1" fontId="21" fillId="0" borderId="62" xfId="0" applyNumberFormat="1" applyFont="1" applyFill="1" applyBorder="1" applyAlignment="1" applyProtection="1">
      <alignment horizontal="center" vertical="center"/>
    </xf>
    <xf numFmtId="166" fontId="21" fillId="0" borderId="63" xfId="0" applyNumberFormat="1" applyFont="1" applyFill="1" applyBorder="1" applyAlignment="1" applyProtection="1">
      <alignment vertical="center"/>
    </xf>
    <xf numFmtId="165" fontId="0" fillId="7" borderId="7" xfId="6" applyNumberFormat="1" applyFont="1" applyFill="1" applyBorder="1" applyAlignment="1" applyProtection="1">
      <alignment horizontal="center"/>
      <protection locked="0"/>
    </xf>
    <xf numFmtId="166" fontId="0" fillId="0" borderId="11" xfId="0" applyNumberFormat="1" applyBorder="1" applyProtection="1"/>
    <xf numFmtId="0" fontId="21" fillId="0" borderId="61" xfId="0" applyFont="1" applyFill="1" applyBorder="1" applyAlignment="1" applyProtection="1">
      <alignment vertical="center" wrapText="1"/>
    </xf>
    <xf numFmtId="0" fontId="21" fillId="0" borderId="62" xfId="0" applyFont="1" applyFill="1" applyBorder="1" applyAlignment="1" applyProtection="1">
      <alignment horizontal="center" vertical="center" wrapText="1"/>
    </xf>
    <xf numFmtId="0" fontId="21" fillId="0" borderId="47" xfId="0" applyFont="1" applyFill="1" applyBorder="1" applyAlignment="1" applyProtection="1">
      <alignment horizontal="center" vertical="center"/>
    </xf>
    <xf numFmtId="14" fontId="0" fillId="7" borderId="7" xfId="0" applyNumberFormat="1" applyFill="1" applyBorder="1" applyAlignment="1" applyProtection="1">
      <alignment horizontal="center" wrapText="1"/>
      <protection locked="0"/>
    </xf>
    <xf numFmtId="1" fontId="37" fillId="11" borderId="7" xfId="0" applyNumberFormat="1" applyFont="1" applyFill="1" applyBorder="1" applyAlignment="1" applyProtection="1">
      <alignment horizontal="center"/>
      <protection locked="0"/>
    </xf>
    <xf numFmtId="4" fontId="0" fillId="7" borderId="14" xfId="0" applyNumberFormat="1" applyFill="1" applyBorder="1" applyAlignment="1" applyProtection="1">
      <alignment horizontal="right" wrapText="1"/>
      <protection locked="0"/>
    </xf>
    <xf numFmtId="165" fontId="0" fillId="0" borderId="16" xfId="6" applyNumberFormat="1" applyFont="1" applyFill="1" applyBorder="1" applyAlignment="1" applyProtection="1">
      <alignment horizontal="center"/>
      <protection locked="0"/>
    </xf>
    <xf numFmtId="166" fontId="0" fillId="0" borderId="16" xfId="0" applyNumberFormat="1" applyFill="1" applyBorder="1" applyProtection="1"/>
    <xf numFmtId="165" fontId="0" fillId="7" borderId="28" xfId="6" applyNumberFormat="1" applyFont="1" applyFill="1" applyBorder="1" applyAlignment="1" applyProtection="1">
      <alignment horizontal="center"/>
      <protection locked="0"/>
    </xf>
    <xf numFmtId="166" fontId="0" fillId="2" borderId="62" xfId="0" applyNumberFormat="1" applyFill="1" applyBorder="1" applyAlignment="1" applyProtection="1">
      <alignment vertical="center"/>
    </xf>
    <xf numFmtId="166" fontId="17" fillId="0" borderId="25" xfId="0" applyNumberFormat="1" applyFont="1" applyFill="1" applyBorder="1" applyProtection="1"/>
    <xf numFmtId="166" fontId="17" fillId="0" borderId="2" xfId="0" applyNumberFormat="1" applyFont="1" applyFill="1" applyBorder="1" applyProtection="1"/>
    <xf numFmtId="166" fontId="17" fillId="0" borderId="23" xfId="0" applyNumberFormat="1" applyFont="1" applyFill="1" applyBorder="1" applyProtection="1"/>
    <xf numFmtId="166" fontId="17" fillId="0" borderId="5" xfId="0" applyNumberFormat="1" applyFont="1" applyFill="1" applyBorder="1" applyProtection="1"/>
    <xf numFmtId="166" fontId="17" fillId="0" borderId="78" xfId="0" applyNumberFormat="1" applyFont="1" applyFill="1" applyBorder="1" applyProtection="1"/>
    <xf numFmtId="166" fontId="17" fillId="0" borderId="79" xfId="0" applyNumberFormat="1" applyFont="1" applyFill="1" applyBorder="1" applyProtection="1"/>
    <xf numFmtId="166" fontId="17" fillId="0" borderId="80" xfId="0" applyNumberFormat="1" applyFont="1" applyFill="1" applyBorder="1" applyProtection="1"/>
    <xf numFmtId="166" fontId="21" fillId="0" borderId="64" xfId="0" applyNumberFormat="1" applyFont="1" applyBorder="1" applyAlignment="1" applyProtection="1">
      <alignment vertical="center"/>
    </xf>
    <xf numFmtId="166" fontId="21" fillId="0" borderId="64" xfId="0" applyNumberFormat="1" applyFont="1" applyFill="1" applyBorder="1" applyAlignment="1" applyProtection="1">
      <alignment vertical="center"/>
    </xf>
    <xf numFmtId="166" fontId="17" fillId="0" borderId="64" xfId="0" applyNumberFormat="1" applyFont="1" applyBorder="1" applyAlignment="1" applyProtection="1">
      <alignment vertical="center"/>
    </xf>
    <xf numFmtId="166" fontId="17" fillId="0" borderId="81" xfId="0" applyNumberFormat="1" applyFont="1" applyFill="1" applyBorder="1" applyProtection="1"/>
    <xf numFmtId="0" fontId="0" fillId="0" borderId="13" xfId="0" applyBorder="1" applyAlignment="1" applyProtection="1"/>
    <xf numFmtId="166" fontId="32" fillId="0" borderId="80" xfId="0" applyNumberFormat="1" applyFont="1" applyBorder="1" applyAlignment="1" applyProtection="1">
      <alignment vertical="center"/>
    </xf>
    <xf numFmtId="166" fontId="0" fillId="0" borderId="81" xfId="0" applyNumberFormat="1" applyFill="1" applyBorder="1" applyProtection="1"/>
    <xf numFmtId="166" fontId="32" fillId="0" borderId="51" xfId="0" applyNumberFormat="1" applyFont="1" applyBorder="1" applyAlignment="1" applyProtection="1">
      <alignment vertical="center"/>
    </xf>
    <xf numFmtId="0" fontId="21" fillId="0" borderId="62" xfId="0" applyFont="1" applyBorder="1" applyAlignment="1" applyProtection="1">
      <alignment horizontal="center" vertical="center" wrapText="1"/>
    </xf>
    <xf numFmtId="166" fontId="21" fillId="0" borderId="62" xfId="0" applyNumberFormat="1"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46" fillId="0" borderId="1" xfId="8" applyFont="1" applyBorder="1" applyAlignment="1">
      <alignment horizontal="center" vertical="center" wrapText="1"/>
    </xf>
    <xf numFmtId="165" fontId="46" fillId="0" borderId="1" xfId="8" applyNumberFormat="1" applyFont="1" applyBorder="1" applyAlignment="1">
      <alignment horizontal="center" vertical="center" wrapText="1"/>
    </xf>
    <xf numFmtId="0" fontId="0" fillId="0" borderId="50" xfId="0" applyBorder="1" applyAlignment="1" applyProtection="1">
      <alignment vertical="center"/>
    </xf>
    <xf numFmtId="0" fontId="21" fillId="0" borderId="51" xfId="0" applyNumberFormat="1" applyFont="1" applyBorder="1" applyAlignment="1" applyProtection="1">
      <alignment horizontal="center" vertical="center"/>
    </xf>
    <xf numFmtId="0" fontId="50" fillId="0" borderId="0" xfId="0" applyFont="1"/>
    <xf numFmtId="0" fontId="3" fillId="0" borderId="0" xfId="0" applyFont="1" applyAlignment="1">
      <alignment vertical="top"/>
    </xf>
    <xf numFmtId="0" fontId="0" fillId="0" borderId="62" xfId="0" applyBorder="1" applyAlignment="1">
      <alignment horizontal="center"/>
    </xf>
    <xf numFmtId="0" fontId="0" fillId="0" borderId="75" xfId="0" applyBorder="1" applyAlignment="1">
      <alignment horizontal="center"/>
    </xf>
    <xf numFmtId="0" fontId="26" fillId="0" borderId="78" xfId="0" applyFont="1" applyFill="1" applyBorder="1" applyAlignment="1" applyProtection="1">
      <alignment horizontal="left" vertical="center"/>
    </xf>
    <xf numFmtId="0" fontId="26" fillId="0" borderId="82" xfId="0" applyFont="1" applyFill="1" applyBorder="1" applyAlignment="1" applyProtection="1">
      <alignment horizontal="left" vertical="center"/>
    </xf>
    <xf numFmtId="0" fontId="21" fillId="0" borderId="82" xfId="0" applyFont="1" applyFill="1" applyBorder="1" applyAlignment="1" applyProtection="1">
      <alignment vertical="center"/>
    </xf>
    <xf numFmtId="0" fontId="21" fillId="0" borderId="80" xfId="0" applyFont="1" applyFill="1" applyBorder="1" applyAlignment="1" applyProtection="1">
      <alignment horizontal="left" vertical="center" wrapText="1"/>
    </xf>
    <xf numFmtId="0" fontId="21" fillId="0" borderId="81" xfId="0" applyFont="1" applyFill="1" applyBorder="1" applyAlignment="1" applyProtection="1">
      <alignment horizontal="left" vertical="center" wrapText="1"/>
    </xf>
    <xf numFmtId="0" fontId="21" fillId="0" borderId="78" xfId="0" applyFont="1" applyFill="1" applyBorder="1" applyAlignment="1" applyProtection="1">
      <alignment vertical="center"/>
    </xf>
    <xf numFmtId="0" fontId="21" fillId="0" borderId="82" xfId="0" applyFont="1" applyFill="1" applyBorder="1" applyAlignment="1" applyProtection="1">
      <alignment vertical="center" wrapText="1"/>
    </xf>
    <xf numFmtId="0" fontId="21" fillId="0" borderId="81" xfId="0" applyFont="1" applyFill="1" applyBorder="1" applyAlignment="1" applyProtection="1">
      <alignment vertical="center" wrapText="1"/>
    </xf>
    <xf numFmtId="0" fontId="20" fillId="0" borderId="26" xfId="7" applyFont="1" applyFill="1" applyBorder="1" applyAlignment="1" applyProtection="1"/>
    <xf numFmtId="0" fontId="20" fillId="0" borderId="66" xfId="7" applyFont="1" applyFill="1" applyBorder="1" applyAlignment="1" applyProtection="1"/>
    <xf numFmtId="4" fontId="37" fillId="0" borderId="51" xfId="7" applyNumberFormat="1" applyFont="1" applyFill="1" applyBorder="1" applyAlignment="1" applyProtection="1">
      <alignment vertical="center" wrapText="1"/>
    </xf>
    <xf numFmtId="0" fontId="21" fillId="0" borderId="51" xfId="7" applyFont="1" applyFill="1" applyBorder="1" applyAlignment="1" applyProtection="1">
      <alignment horizontal="left" vertical="center"/>
    </xf>
    <xf numFmtId="0" fontId="17" fillId="0" borderId="1" xfId="7" applyFont="1" applyFill="1" applyBorder="1" applyAlignment="1" applyProtection="1">
      <alignment vertical="center" wrapText="1"/>
    </xf>
    <xf numFmtId="4" fontId="51" fillId="6" borderId="1" xfId="7" applyNumberFormat="1" applyFont="1" applyFill="1" applyBorder="1" applyAlignment="1" applyProtection="1">
      <alignment vertical="center" wrapText="1"/>
      <protection locked="0"/>
    </xf>
    <xf numFmtId="4" fontId="51" fillId="0" borderId="1" xfId="7" applyNumberFormat="1" applyFont="1" applyFill="1" applyBorder="1" applyAlignment="1" applyProtection="1">
      <alignment vertical="center" wrapText="1"/>
      <protection locked="0"/>
    </xf>
    <xf numFmtId="4" fontId="51" fillId="0" borderId="1" xfId="7" applyNumberFormat="1" applyFont="1" applyFill="1" applyBorder="1" applyAlignment="1" applyProtection="1">
      <alignment horizontal="center" vertical="center" wrapText="1"/>
    </xf>
    <xf numFmtId="0" fontId="17" fillId="6" borderId="1" xfId="7" applyFont="1" applyFill="1" applyBorder="1" applyAlignment="1" applyProtection="1">
      <alignment horizontal="center" vertical="center" wrapText="1"/>
      <protection locked="0"/>
    </xf>
    <xf numFmtId="0" fontId="17" fillId="6" borderId="8" xfId="7" applyFont="1" applyFill="1" applyBorder="1" applyAlignment="1" applyProtection="1">
      <alignment horizontal="center" vertical="center" wrapText="1"/>
      <protection locked="0"/>
    </xf>
    <xf numFmtId="0" fontId="17" fillId="0" borderId="8" xfId="7" applyFont="1" applyFill="1" applyBorder="1" applyAlignment="1" applyProtection="1">
      <alignment horizontal="center" vertical="center" wrapText="1"/>
      <protection locked="0"/>
    </xf>
    <xf numFmtId="0" fontId="17" fillId="0" borderId="8" xfId="7" applyFont="1" applyFill="1" applyBorder="1" applyAlignment="1" applyProtection="1">
      <alignment horizontal="center" vertical="center" wrapText="1"/>
    </xf>
    <xf numFmtId="0" fontId="20" fillId="0" borderId="0" xfId="7" applyFont="1" applyFill="1" applyBorder="1" applyProtection="1"/>
    <xf numFmtId="0" fontId="21" fillId="6" borderId="16" xfId="7" applyFont="1" applyFill="1" applyBorder="1" applyAlignment="1" applyProtection="1">
      <alignment horizontal="center" vertical="center" wrapText="1"/>
    </xf>
    <xf numFmtId="0" fontId="21" fillId="0" borderId="16" xfId="7" applyFont="1" applyFill="1" applyBorder="1" applyAlignment="1" applyProtection="1">
      <alignment horizontal="center" vertical="center" wrapText="1"/>
    </xf>
    <xf numFmtId="0" fontId="21" fillId="0" borderId="47" xfId="7" applyFont="1" applyFill="1" applyBorder="1" applyAlignment="1" applyProtection="1">
      <alignment horizontal="left" vertical="center"/>
    </xf>
    <xf numFmtId="4" fontId="37" fillId="0" borderId="62" xfId="7" applyNumberFormat="1" applyFont="1" applyFill="1" applyBorder="1" applyAlignment="1" applyProtection="1">
      <alignment vertical="center" wrapText="1"/>
    </xf>
    <xf numFmtId="0" fontId="27" fillId="0" borderId="1" xfId="7" applyFont="1" applyFill="1" applyBorder="1" applyAlignment="1" applyProtection="1">
      <alignment vertical="center" wrapText="1"/>
    </xf>
    <xf numFmtId="0" fontId="21" fillId="0" borderId="1" xfId="7" applyFont="1" applyFill="1" applyBorder="1" applyAlignment="1" applyProtection="1">
      <alignment horizontal="center" vertical="center" wrapText="1"/>
    </xf>
    <xf numFmtId="0" fontId="21" fillId="0" borderId="1" xfId="7" applyFont="1" applyFill="1" applyBorder="1" applyAlignment="1" applyProtection="1">
      <alignment vertical="center" wrapText="1"/>
    </xf>
    <xf numFmtId="0" fontId="21" fillId="6" borderId="7" xfId="7" applyFont="1" applyFill="1" applyBorder="1" applyAlignment="1" applyProtection="1">
      <alignment horizontal="center" vertical="center" wrapText="1"/>
    </xf>
    <xf numFmtId="0" fontId="21" fillId="0" borderId="7" xfId="7" applyFont="1" applyFill="1" applyBorder="1" applyAlignment="1" applyProtection="1">
      <alignment horizontal="center" vertical="center" wrapText="1"/>
    </xf>
    <xf numFmtId="0" fontId="21" fillId="0" borderId="8" xfId="7" applyFont="1" applyFill="1" applyBorder="1" applyAlignment="1" applyProtection="1">
      <alignment vertical="center" wrapText="1"/>
    </xf>
    <xf numFmtId="0" fontId="21" fillId="0" borderId="8" xfId="7" applyFont="1" applyFill="1" applyBorder="1" applyAlignment="1" applyProtection="1">
      <alignment horizontal="center" vertical="center" wrapText="1"/>
    </xf>
    <xf numFmtId="0" fontId="21" fillId="6" borderId="1" xfId="7" applyFont="1" applyFill="1" applyBorder="1" applyAlignment="1" applyProtection="1">
      <alignment horizontal="center" vertical="center" wrapText="1"/>
      <protection locked="0"/>
    </xf>
    <xf numFmtId="176" fontId="17" fillId="0" borderId="0" xfId="9" applyFill="1" applyProtection="1"/>
    <xf numFmtId="166" fontId="0" fillId="0" borderId="19" xfId="0" applyNumberFormat="1" applyFill="1" applyBorder="1" applyProtection="1"/>
    <xf numFmtId="166" fontId="17" fillId="0" borderId="8" xfId="0" applyNumberFormat="1" applyFont="1" applyFill="1" applyBorder="1" applyProtection="1"/>
    <xf numFmtId="0" fontId="21" fillId="6" borderId="8" xfId="7" applyFont="1" applyFill="1" applyBorder="1" applyAlignment="1" applyProtection="1">
      <alignment horizontal="center" vertical="center" wrapText="1"/>
      <protection locked="0"/>
    </xf>
    <xf numFmtId="0" fontId="17" fillId="0" borderId="66" xfId="7" applyFill="1" applyBorder="1" applyProtection="1"/>
    <xf numFmtId="170" fontId="20" fillId="0" borderId="26" xfId="7" applyNumberFormat="1" applyFont="1" applyFill="1" applyBorder="1" applyAlignment="1" applyProtection="1"/>
    <xf numFmtId="4" fontId="51" fillId="6" borderId="1" xfId="7" applyNumberFormat="1" applyFont="1" applyFill="1" applyBorder="1" applyAlignment="1" applyProtection="1">
      <alignment horizontal="center" vertical="center" wrapText="1"/>
    </xf>
    <xf numFmtId="0" fontId="17" fillId="6" borderId="1" xfId="7" applyFont="1" applyFill="1" applyBorder="1" applyAlignment="1" applyProtection="1">
      <alignment horizontal="center" vertical="center" wrapText="1"/>
    </xf>
    <xf numFmtId="4" fontId="51" fillId="13" borderId="33" xfId="7" applyNumberFormat="1" applyFont="1" applyFill="1" applyBorder="1" applyAlignment="1" applyProtection="1">
      <alignment vertical="center" wrapText="1"/>
    </xf>
    <xf numFmtId="4" fontId="51" fillId="13" borderId="46" xfId="7" applyNumberFormat="1" applyFont="1" applyFill="1" applyBorder="1" applyAlignment="1" applyProtection="1">
      <alignment vertical="center" wrapText="1"/>
    </xf>
    <xf numFmtId="7" fontId="20" fillId="0" borderId="48" xfId="9" applyNumberFormat="1" applyFont="1" applyFill="1" applyBorder="1" applyAlignment="1" applyProtection="1">
      <alignment horizontal="right"/>
    </xf>
    <xf numFmtId="4" fontId="51" fillId="13" borderId="30" xfId="7" applyNumberFormat="1" applyFont="1" applyFill="1" applyBorder="1" applyAlignment="1" applyProtection="1">
      <alignment vertical="center" wrapText="1"/>
    </xf>
    <xf numFmtId="4" fontId="51" fillId="13" borderId="36" xfId="7" applyNumberFormat="1" applyFont="1" applyFill="1" applyBorder="1" applyAlignment="1" applyProtection="1">
      <alignment vertical="center" wrapText="1"/>
    </xf>
    <xf numFmtId="4" fontId="37" fillId="0" borderId="22" xfId="7" applyNumberFormat="1" applyFont="1" applyFill="1" applyBorder="1" applyAlignment="1" applyProtection="1">
      <alignment vertical="center" wrapText="1"/>
    </xf>
    <xf numFmtId="0" fontId="21" fillId="0" borderId="37" xfId="7" applyFont="1" applyFill="1" applyBorder="1" applyAlignment="1" applyProtection="1">
      <alignment vertical="center"/>
    </xf>
    <xf numFmtId="0" fontId="21" fillId="0" borderId="53" xfId="7" applyFont="1" applyFill="1" applyBorder="1" applyAlignment="1" applyProtection="1">
      <alignment vertical="center"/>
    </xf>
    <xf numFmtId="0" fontId="21" fillId="0" borderId="53" xfId="7" applyFont="1" applyFill="1" applyBorder="1" applyAlignment="1" applyProtection="1">
      <alignment horizontal="center" vertical="center" wrapText="1"/>
    </xf>
    <xf numFmtId="0" fontId="21" fillId="6" borderId="53" xfId="7" applyFont="1" applyFill="1" applyBorder="1" applyAlignment="1" applyProtection="1">
      <alignment horizontal="center" vertical="center" wrapText="1"/>
    </xf>
    <xf numFmtId="4" fontId="37" fillId="0" borderId="75" xfId="7" applyNumberFormat="1" applyFont="1" applyFill="1" applyBorder="1" applyAlignment="1" applyProtection="1">
      <alignment vertical="center" wrapText="1"/>
    </xf>
    <xf numFmtId="4" fontId="51" fillId="13" borderId="48" xfId="7" applyNumberFormat="1" applyFont="1" applyFill="1" applyBorder="1" applyAlignment="1" applyProtection="1">
      <alignment vertical="center" wrapText="1"/>
    </xf>
    <xf numFmtId="0" fontId="18" fillId="0" borderId="0" xfId="8" applyFont="1" applyBorder="1" applyAlignment="1" applyProtection="1">
      <alignment horizontal="left" vertical="center"/>
    </xf>
    <xf numFmtId="0" fontId="17" fillId="0" borderId="0" xfId="8" applyBorder="1" applyAlignment="1" applyProtection="1">
      <alignment vertical="top"/>
    </xf>
    <xf numFmtId="0" fontId="17" fillId="0" borderId="0" xfId="8" applyFont="1" applyFill="1" applyBorder="1" applyAlignment="1" applyProtection="1"/>
    <xf numFmtId="0" fontId="17" fillId="0" borderId="0" xfId="8" applyFont="1" applyBorder="1" applyAlignment="1" applyProtection="1"/>
    <xf numFmtId="0" fontId="20" fillId="0" borderId="40" xfId="7" applyFont="1" applyFill="1" applyBorder="1" applyAlignment="1" applyProtection="1"/>
    <xf numFmtId="4" fontId="37" fillId="0" borderId="27" xfId="7" applyNumberFormat="1" applyFont="1" applyFill="1" applyBorder="1" applyAlignment="1" applyProtection="1">
      <alignment vertical="center" wrapText="1"/>
    </xf>
    <xf numFmtId="0" fontId="21" fillId="0" borderId="68" xfId="7" applyFont="1" applyFill="1" applyBorder="1" applyAlignment="1" applyProtection="1">
      <alignment vertical="center"/>
    </xf>
    <xf numFmtId="0" fontId="21" fillId="0" borderId="7" xfId="7" applyFont="1" applyFill="1" applyBorder="1" applyAlignment="1" applyProtection="1">
      <alignment vertical="center"/>
    </xf>
    <xf numFmtId="0" fontId="21" fillId="13" borderId="16" xfId="7" applyFont="1" applyFill="1" applyBorder="1" applyAlignment="1" applyProtection="1">
      <alignment horizontal="center" vertical="center" wrapText="1"/>
    </xf>
    <xf numFmtId="0" fontId="21" fillId="13" borderId="29" xfId="7" applyFont="1" applyFill="1" applyBorder="1" applyAlignment="1" applyProtection="1">
      <alignment horizontal="center" vertical="center" wrapText="1"/>
    </xf>
    <xf numFmtId="4" fontId="51" fillId="0" borderId="8" xfId="7" applyNumberFormat="1" applyFont="1" applyFill="1" applyBorder="1" applyAlignment="1" applyProtection="1">
      <alignment vertical="center" wrapText="1"/>
    </xf>
    <xf numFmtId="0" fontId="17" fillId="0" borderId="57" xfId="0" applyFont="1" applyFill="1" applyBorder="1" applyAlignment="1" applyProtection="1">
      <alignment vertical="center" wrapText="1"/>
    </xf>
    <xf numFmtId="4" fontId="51" fillId="6" borderId="57" xfId="7" applyNumberFormat="1" applyFont="1" applyFill="1" applyBorder="1" applyAlignment="1" applyProtection="1">
      <alignment vertical="center" wrapText="1"/>
      <protection locked="0"/>
    </xf>
    <xf numFmtId="4" fontId="51" fillId="0" borderId="57" xfId="7" applyNumberFormat="1" applyFont="1" applyFill="1" applyBorder="1" applyAlignment="1" applyProtection="1">
      <alignment vertical="center" wrapText="1"/>
      <protection locked="0"/>
    </xf>
    <xf numFmtId="4" fontId="51" fillId="0" borderId="57" xfId="7" applyNumberFormat="1" applyFont="1" applyFill="1" applyBorder="1" applyAlignment="1" applyProtection="1">
      <alignment horizontal="center" vertical="center" wrapText="1"/>
    </xf>
    <xf numFmtId="4" fontId="51" fillId="13" borderId="83" xfId="7" applyNumberFormat="1" applyFont="1" applyFill="1" applyBorder="1" applyAlignment="1" applyProtection="1">
      <alignment vertical="center" wrapText="1"/>
    </xf>
    <xf numFmtId="4" fontId="0" fillId="3" borderId="62" xfId="0" applyNumberFormat="1" applyFill="1" applyBorder="1" applyAlignment="1">
      <alignment horizontal="center"/>
    </xf>
    <xf numFmtId="175" fontId="0" fillId="3" borderId="75" xfId="0" applyNumberFormat="1" applyFill="1" applyBorder="1" applyAlignment="1">
      <alignment horizontal="center"/>
    </xf>
    <xf numFmtId="4" fontId="3" fillId="3" borderId="61" xfId="0" applyNumberFormat="1" applyFont="1" applyFill="1" applyBorder="1" applyAlignment="1">
      <alignment horizontal="center"/>
    </xf>
    <xf numFmtId="44" fontId="2" fillId="0" borderId="1" xfId="1" applyFont="1" applyBorder="1" applyProtection="1">
      <protection locked="0"/>
    </xf>
    <xf numFmtId="175" fontId="0" fillId="0" borderId="48" xfId="0" applyNumberFormat="1" applyBorder="1" applyAlignment="1">
      <alignment horizontal="right" indent="7"/>
    </xf>
    <xf numFmtId="175" fontId="0" fillId="0" borderId="33" xfId="0" applyNumberFormat="1" applyBorder="1" applyAlignment="1">
      <alignment horizontal="right" indent="7"/>
    </xf>
    <xf numFmtId="175" fontId="0" fillId="0" borderId="46" xfId="0" applyNumberFormat="1" applyBorder="1" applyAlignment="1">
      <alignment horizontal="right" indent="7"/>
    </xf>
    <xf numFmtId="175" fontId="0" fillId="3" borderId="48" xfId="0" applyNumberFormat="1" applyFill="1" applyBorder="1" applyAlignment="1">
      <alignment horizontal="right" indent="7"/>
    </xf>
    <xf numFmtId="175" fontId="0" fillId="3" borderId="46" xfId="0" applyNumberFormat="1" applyFill="1" applyBorder="1" applyAlignment="1">
      <alignment horizontal="right" indent="7"/>
    </xf>
    <xf numFmtId="0" fontId="5" fillId="5" borderId="0" xfId="0" applyFont="1" applyFill="1" applyBorder="1" applyAlignment="1" applyProtection="1">
      <alignment horizontal="center" vertical="center"/>
    </xf>
    <xf numFmtId="0" fontId="5" fillId="5" borderId="0" xfId="0" applyFont="1" applyFill="1" applyBorder="1" applyAlignment="1" applyProtection="1">
      <alignment horizontal="center"/>
    </xf>
    <xf numFmtId="0" fontId="5" fillId="5" borderId="0" xfId="0" applyNumberFormat="1" applyFont="1" applyFill="1" applyBorder="1" applyAlignment="1" applyProtection="1">
      <alignment horizontal="center"/>
    </xf>
    <xf numFmtId="2" fontId="5" fillId="5" borderId="0" xfId="0" applyNumberFormat="1" applyFont="1" applyFill="1" applyBorder="1" applyAlignment="1" applyProtection="1">
      <alignment horizontal="center" vertical="center"/>
    </xf>
    <xf numFmtId="44" fontId="2" fillId="5" borderId="0" xfId="0" applyNumberFormat="1" applyFont="1" applyFill="1" applyBorder="1" applyProtection="1"/>
    <xf numFmtId="44" fontId="2" fillId="5" borderId="0" xfId="1" applyFont="1" applyFill="1" applyBorder="1" applyProtection="1"/>
    <xf numFmtId="44" fontId="2" fillId="3" borderId="0" xfId="1" applyFont="1" applyFill="1" applyBorder="1" applyProtection="1"/>
    <xf numFmtId="2" fontId="5" fillId="5" borderId="17" xfId="0" applyNumberFormat="1" applyFont="1" applyFill="1" applyBorder="1" applyAlignment="1" applyProtection="1">
      <alignment horizontal="center" vertical="center"/>
    </xf>
    <xf numFmtId="2" fontId="5" fillId="5" borderId="84" xfId="0" applyNumberFormat="1" applyFont="1" applyFill="1" applyBorder="1" applyAlignment="1" applyProtection="1">
      <alignment horizontal="center" vertical="center"/>
    </xf>
    <xf numFmtId="44" fontId="2" fillId="5" borderId="17" xfId="0" applyNumberFormat="1" applyFont="1" applyFill="1" applyBorder="1" applyProtection="1"/>
    <xf numFmtId="44" fontId="2" fillId="5" borderId="17" xfId="1" applyFont="1" applyFill="1" applyBorder="1" applyProtection="1"/>
    <xf numFmtId="44" fontId="2" fillId="3" borderId="17" xfId="1" applyFont="1" applyFill="1" applyBorder="1" applyProtection="1"/>
    <xf numFmtId="2" fontId="5" fillId="0" borderId="7" xfId="0" applyNumberFormat="1" applyFont="1" applyBorder="1" applyAlignment="1" applyProtection="1">
      <alignment horizontal="center" vertical="center"/>
      <protection locked="0"/>
    </xf>
    <xf numFmtId="44" fontId="2" fillId="0" borderId="7" xfId="1" applyFont="1" applyBorder="1" applyProtection="1">
      <protection locked="0"/>
    </xf>
    <xf numFmtId="0" fontId="5" fillId="0" borderId="86" xfId="0" applyFont="1" applyBorder="1" applyAlignment="1" applyProtection="1">
      <alignment horizontal="center" vertical="center"/>
      <protection locked="0"/>
    </xf>
    <xf numFmtId="0" fontId="5" fillId="0" borderId="86" xfId="0" applyFont="1" applyBorder="1" applyAlignment="1" applyProtection="1">
      <alignment horizontal="center"/>
      <protection locked="0"/>
    </xf>
    <xf numFmtId="44" fontId="2" fillId="0" borderId="85" xfId="0" applyNumberFormat="1" applyFont="1" applyBorder="1" applyProtection="1"/>
    <xf numFmtId="44" fontId="2" fillId="0" borderId="86" xfId="0" applyNumberFormat="1" applyFont="1" applyBorder="1" applyProtection="1"/>
    <xf numFmtId="0" fontId="0" fillId="0" borderId="0" xfId="0" applyFont="1"/>
    <xf numFmtId="0" fontId="0" fillId="0" borderId="51" xfId="0" applyFont="1" applyBorder="1"/>
    <xf numFmtId="0" fontId="0" fillId="0" borderId="65" xfId="0" applyFont="1" applyBorder="1"/>
    <xf numFmtId="0" fontId="60" fillId="0" borderId="0" xfId="10"/>
    <xf numFmtId="0" fontId="21" fillId="0" borderId="11" xfId="10" applyFont="1" applyBorder="1"/>
    <xf numFmtId="0" fontId="60" fillId="0" borderId="17" xfId="10" applyBorder="1"/>
    <xf numFmtId="0" fontId="60" fillId="0" borderId="14" xfId="10" applyBorder="1"/>
    <xf numFmtId="0" fontId="20" fillId="0" borderId="5" xfId="10" applyFont="1" applyFill="1" applyBorder="1"/>
    <xf numFmtId="0" fontId="21" fillId="0" borderId="5" xfId="10" applyFont="1" applyBorder="1"/>
    <xf numFmtId="0" fontId="60" fillId="0" borderId="0" xfId="10" applyBorder="1"/>
    <xf numFmtId="0" fontId="60" fillId="0" borderId="6" xfId="10" applyBorder="1"/>
    <xf numFmtId="0" fontId="60" fillId="0" borderId="11" xfId="10" applyBorder="1"/>
    <xf numFmtId="4" fontId="60" fillId="0" borderId="17" xfId="10" applyNumberFormat="1" applyFill="1" applyBorder="1"/>
    <xf numFmtId="0" fontId="60" fillId="0" borderId="5" xfId="10" applyBorder="1"/>
    <xf numFmtId="0" fontId="3" fillId="0" borderId="0" xfId="10" applyFont="1" applyFill="1" applyBorder="1"/>
    <xf numFmtId="4" fontId="60" fillId="0" borderId="0" xfId="10" applyNumberFormat="1" applyBorder="1"/>
    <xf numFmtId="0" fontId="60" fillId="0" borderId="5" xfId="10" applyFill="1" applyBorder="1"/>
    <xf numFmtId="4" fontId="60" fillId="0" borderId="0" xfId="10" applyNumberFormat="1" applyFill="1" applyBorder="1"/>
    <xf numFmtId="4" fontId="60" fillId="0" borderId="9" xfId="10" applyNumberFormat="1" applyFill="1" applyBorder="1"/>
    <xf numFmtId="0" fontId="60" fillId="0" borderId="23" xfId="10" applyBorder="1"/>
    <xf numFmtId="4" fontId="60" fillId="0" borderId="9" xfId="10" applyNumberFormat="1" applyBorder="1"/>
    <xf numFmtId="0" fontId="17" fillId="0" borderId="10" xfId="10" applyFont="1" applyBorder="1"/>
    <xf numFmtId="0" fontId="60" fillId="0" borderId="5" xfId="10" applyFill="1" applyBorder="1" applyAlignment="1">
      <alignment horizontal="right"/>
    </xf>
    <xf numFmtId="4" fontId="60" fillId="0" borderId="17" xfId="10" applyNumberFormat="1" applyBorder="1"/>
    <xf numFmtId="170" fontId="60" fillId="0" borderId="0" xfId="10" applyNumberFormat="1" applyBorder="1"/>
    <xf numFmtId="172" fontId="60" fillId="0" borderId="0" xfId="10" applyNumberFormat="1" applyFill="1" applyBorder="1"/>
    <xf numFmtId="4" fontId="10" fillId="0" borderId="0" xfId="10" applyNumberFormat="1" applyFont="1" applyFill="1" applyBorder="1"/>
    <xf numFmtId="4" fontId="61" fillId="0" borderId="0" xfId="10" applyNumberFormat="1" applyFont="1" applyBorder="1" applyAlignment="1">
      <alignment horizontal="left"/>
    </xf>
    <xf numFmtId="0" fontId="60" fillId="0" borderId="6" xfId="10" applyFill="1" applyBorder="1"/>
    <xf numFmtId="2" fontId="60" fillId="0" borderId="6" xfId="10" applyNumberFormat="1" applyBorder="1"/>
    <xf numFmtId="0" fontId="17" fillId="0" borderId="6" xfId="10" applyFont="1" applyBorder="1"/>
    <xf numFmtId="4" fontId="60" fillId="0" borderId="0" xfId="10" applyNumberFormat="1"/>
    <xf numFmtId="0" fontId="62" fillId="0" borderId="0" xfId="10" applyFont="1"/>
    <xf numFmtId="0" fontId="17" fillId="0" borderId="5" xfId="10" applyFont="1" applyBorder="1"/>
    <xf numFmtId="2" fontId="60" fillId="0" borderId="0" xfId="10" applyNumberFormat="1" applyFill="1" applyBorder="1"/>
    <xf numFmtId="0" fontId="21" fillId="0" borderId="23" xfId="10" applyFont="1" applyFill="1" applyBorder="1" applyAlignment="1">
      <alignment horizontal="right"/>
    </xf>
    <xf numFmtId="172" fontId="21" fillId="0" borderId="9" xfId="10" applyNumberFormat="1" applyFont="1" applyFill="1" applyBorder="1"/>
    <xf numFmtId="0" fontId="60" fillId="0" borderId="10" xfId="10" applyBorder="1"/>
    <xf numFmtId="0" fontId="60" fillId="0" borderId="0" xfId="10" applyFill="1"/>
    <xf numFmtId="0" fontId="3" fillId="0" borderId="5" xfId="10" applyFont="1" applyBorder="1"/>
    <xf numFmtId="4" fontId="60" fillId="0" borderId="17" xfId="10" applyNumberFormat="1" applyFont="1" applyBorder="1"/>
    <xf numFmtId="0" fontId="3" fillId="0" borderId="6" xfId="10" applyFont="1" applyBorder="1"/>
    <xf numFmtId="0" fontId="60" fillId="0" borderId="5" xfId="10" applyBorder="1" applyAlignment="1">
      <alignment vertical="top"/>
    </xf>
    <xf numFmtId="170" fontId="60" fillId="0" borderId="0" xfId="10" applyNumberFormat="1"/>
    <xf numFmtId="0" fontId="60" fillId="0" borderId="0" xfId="10" applyAlignment="1">
      <alignment vertical="top"/>
    </xf>
    <xf numFmtId="0" fontId="21" fillId="0" borderId="23" xfId="10" applyFont="1" applyFill="1" applyBorder="1"/>
    <xf numFmtId="4" fontId="20" fillId="0" borderId="10" xfId="10" applyNumberFormat="1" applyFont="1" applyFill="1" applyBorder="1"/>
    <xf numFmtId="0" fontId="20" fillId="0" borderId="10" xfId="10" applyFont="1" applyFill="1" applyBorder="1"/>
    <xf numFmtId="0" fontId="21" fillId="0" borderId="16" xfId="0" applyFont="1" applyBorder="1" applyAlignment="1" applyProtection="1">
      <alignment horizontal="center" vertical="center" wrapText="1"/>
    </xf>
    <xf numFmtId="0" fontId="21" fillId="0" borderId="29" xfId="0" applyFont="1" applyBorder="1" applyAlignment="1" applyProtection="1">
      <alignment horizontal="center" vertical="center" wrapText="1"/>
    </xf>
    <xf numFmtId="177" fontId="21" fillId="0" borderId="16" xfId="0" applyNumberFormat="1" applyFont="1" applyBorder="1" applyAlignment="1" applyProtection="1">
      <alignment horizontal="center" vertical="center" wrapText="1"/>
    </xf>
    <xf numFmtId="0" fontId="21" fillId="0" borderId="16" xfId="0" applyNumberFormat="1" applyFont="1" applyBorder="1" applyAlignment="1" applyProtection="1">
      <alignment horizontal="center" vertical="center" wrapText="1"/>
    </xf>
    <xf numFmtId="1" fontId="21" fillId="0" borderId="16" xfId="0" applyNumberFormat="1" applyFont="1" applyBorder="1" applyAlignment="1" applyProtection="1">
      <alignment horizontal="center" vertical="center" wrapText="1"/>
    </xf>
    <xf numFmtId="166" fontId="21" fillId="0" borderId="29" xfId="0" applyNumberFormat="1" applyFont="1" applyBorder="1" applyAlignment="1" applyProtection="1">
      <alignment horizontal="right" wrapText="1"/>
    </xf>
    <xf numFmtId="178" fontId="54" fillId="0" borderId="51" xfId="0" applyNumberFormat="1" applyFont="1" applyFill="1" applyBorder="1" applyAlignment="1" applyProtection="1">
      <alignment horizontal="right" vertical="center" wrapText="1" indent="1"/>
    </xf>
    <xf numFmtId="178" fontId="54" fillId="2" borderId="51" xfId="0" applyNumberFormat="1" applyFont="1" applyFill="1" applyBorder="1" applyAlignment="1" applyProtection="1">
      <alignment horizontal="right" vertical="center" wrapText="1" indent="1"/>
    </xf>
    <xf numFmtId="0" fontId="20" fillId="0" borderId="40" xfId="7" applyFont="1" applyFill="1" applyBorder="1" applyAlignment="1" applyProtection="1">
      <alignment vertical="center"/>
    </xf>
    <xf numFmtId="0" fontId="20" fillId="0" borderId="26" xfId="7" applyFont="1" applyFill="1" applyBorder="1" applyAlignment="1" applyProtection="1">
      <alignment vertical="center"/>
    </xf>
    <xf numFmtId="0" fontId="20" fillId="0" borderId="66" xfId="7" applyFont="1" applyFill="1" applyBorder="1" applyAlignment="1" applyProtection="1">
      <alignment horizontal="right" vertical="center"/>
    </xf>
    <xf numFmtId="0" fontId="20" fillId="0" borderId="26" xfId="7" applyFont="1" applyFill="1" applyBorder="1" applyAlignment="1" applyProtection="1">
      <alignment horizontal="right" vertical="center"/>
    </xf>
    <xf numFmtId="2" fontId="0" fillId="0" borderId="0" xfId="0" applyNumberFormat="1" applyFont="1"/>
    <xf numFmtId="171" fontId="37" fillId="0" borderId="0" xfId="7" applyNumberFormat="1" applyFont="1" applyFill="1" applyAlignment="1" applyProtection="1">
      <alignment vertical="center"/>
    </xf>
    <xf numFmtId="175" fontId="63" fillId="0" borderId="33" xfId="0" applyNumberFormat="1" applyFont="1" applyBorder="1" applyAlignment="1">
      <alignment horizontal="right" indent="7"/>
    </xf>
    <xf numFmtId="166" fontId="0" fillId="3" borderId="0" xfId="0" applyNumberFormat="1" applyFill="1"/>
    <xf numFmtId="0" fontId="12" fillId="5" borderId="90" xfId="0" applyFont="1" applyFill="1" applyBorder="1" applyAlignment="1" applyProtection="1">
      <alignment horizontal="center" vertical="center"/>
    </xf>
    <xf numFmtId="0" fontId="0" fillId="3" borderId="14" xfId="0"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5" fillId="0" borderId="86" xfId="0" applyFont="1" applyBorder="1" applyAlignment="1" applyProtection="1">
      <alignment horizontal="center" vertical="center"/>
    </xf>
    <xf numFmtId="10" fontId="2" fillId="0" borderId="1" xfId="1" applyNumberFormat="1" applyFont="1" applyBorder="1" applyProtection="1">
      <protection locked="0"/>
    </xf>
    <xf numFmtId="10" fontId="2" fillId="0" borderId="7" xfId="1" applyNumberFormat="1" applyFont="1" applyBorder="1" applyProtection="1">
      <protection locked="0"/>
    </xf>
    <xf numFmtId="3" fontId="0" fillId="3" borderId="2" xfId="0" applyNumberFormat="1" applyFill="1" applyBorder="1" applyAlignment="1" applyProtection="1">
      <alignment horizontal="center" vertical="center" wrapText="1"/>
    </xf>
    <xf numFmtId="44" fontId="2" fillId="0" borderId="2" xfId="1" applyFont="1" applyBorder="1" applyProtection="1"/>
    <xf numFmtId="3" fontId="0" fillId="3" borderId="11" xfId="0" applyNumberFormat="1" applyFill="1" applyBorder="1" applyAlignment="1" applyProtection="1">
      <alignment horizontal="center" vertical="center" wrapText="1"/>
    </xf>
    <xf numFmtId="0" fontId="5" fillId="0" borderId="38" xfId="0" applyFont="1" applyBorder="1" applyAlignment="1" applyProtection="1">
      <alignment horizontal="center"/>
      <protection locked="0"/>
    </xf>
    <xf numFmtId="2" fontId="5" fillId="0" borderId="38" xfId="0" applyNumberFormat="1" applyFont="1" applyBorder="1" applyAlignment="1" applyProtection="1">
      <alignment horizontal="center" vertical="center"/>
      <protection locked="0"/>
    </xf>
    <xf numFmtId="2" fontId="12" fillId="5" borderId="91" xfId="0" applyNumberFormat="1" applyFont="1" applyFill="1" applyBorder="1" applyAlignment="1" applyProtection="1">
      <alignment horizontal="center" vertical="center"/>
    </xf>
    <xf numFmtId="44" fontId="2" fillId="0" borderId="38" xfId="0" applyNumberFormat="1" applyFont="1" applyBorder="1" applyProtection="1"/>
    <xf numFmtId="44" fontId="2" fillId="0" borderId="11" xfId="1" applyFont="1" applyBorder="1" applyProtection="1"/>
    <xf numFmtId="0" fontId="5" fillId="0" borderId="11" xfId="0" applyFont="1" applyBorder="1" applyAlignment="1" applyProtection="1">
      <alignment horizontal="center"/>
      <protection locked="0"/>
    </xf>
    <xf numFmtId="2" fontId="5" fillId="0" borderId="11" xfId="0" applyNumberFormat="1" applyFont="1" applyBorder="1" applyAlignment="1" applyProtection="1">
      <alignment horizontal="center" vertical="center"/>
      <protection locked="0"/>
    </xf>
    <xf numFmtId="44" fontId="2" fillId="0" borderId="11" xfId="0" applyNumberFormat="1" applyFont="1" applyBorder="1" applyProtection="1"/>
    <xf numFmtId="0" fontId="5" fillId="0" borderId="89" xfId="0" applyFont="1" applyBorder="1" applyAlignment="1" applyProtection="1">
      <alignment horizontal="center" vertical="center"/>
    </xf>
    <xf numFmtId="0" fontId="12" fillId="5" borderId="91" xfId="0" applyFont="1" applyFill="1" applyBorder="1" applyAlignment="1" applyProtection="1">
      <alignment horizontal="center" vertical="center"/>
    </xf>
    <xf numFmtId="44" fontId="2" fillId="0" borderId="89" xfId="0" applyNumberFormat="1" applyFont="1" applyBorder="1" applyProtection="1"/>
    <xf numFmtId="0" fontId="12" fillId="3" borderId="91" xfId="0" applyFont="1" applyFill="1" applyBorder="1" applyAlignment="1" applyProtection="1">
      <alignment horizontal="center" vertical="center" wrapText="1"/>
    </xf>
    <xf numFmtId="0" fontId="0" fillId="0" borderId="0" xfId="0" applyFont="1" applyAlignment="1"/>
    <xf numFmtId="0" fontId="2" fillId="0" borderId="89" xfId="0" applyFont="1" applyFill="1" applyBorder="1" applyAlignment="1" applyProtection="1">
      <alignment horizontal="center" vertical="center"/>
      <protection locked="0"/>
    </xf>
    <xf numFmtId="0" fontId="2" fillId="0" borderId="89" xfId="0" applyFont="1" applyFill="1" applyBorder="1" applyAlignment="1" applyProtection="1">
      <alignment horizontal="center"/>
      <protection locked="0"/>
    </xf>
    <xf numFmtId="2" fontId="0" fillId="0" borderId="87" xfId="0" applyNumberFormat="1" applyFont="1" applyBorder="1" applyAlignment="1" applyProtection="1">
      <alignment horizontal="center" vertical="center"/>
      <protection locked="0"/>
    </xf>
    <xf numFmtId="44" fontId="0" fillId="0" borderId="86" xfId="0" applyNumberFormat="1" applyFont="1" applyBorder="1" applyProtection="1"/>
    <xf numFmtId="44" fontId="0" fillId="0" borderId="88" xfId="0" applyNumberFormat="1" applyFont="1" applyBorder="1" applyProtection="1"/>
    <xf numFmtId="2" fontId="0" fillId="0" borderId="89" xfId="0" applyNumberFormat="1" applyFont="1" applyBorder="1" applyAlignment="1" applyProtection="1">
      <alignment horizontal="center" vertical="center"/>
      <protection locked="0"/>
    </xf>
    <xf numFmtId="44" fontId="0" fillId="0" borderId="89" xfId="0" applyNumberFormat="1" applyFont="1" applyBorder="1" applyProtection="1"/>
    <xf numFmtId="44" fontId="3" fillId="0" borderId="0" xfId="1" applyFont="1" applyFill="1" applyBorder="1" applyAlignment="1" applyProtection="1"/>
    <xf numFmtId="0" fontId="64" fillId="0" borderId="0" xfId="0" applyFont="1"/>
    <xf numFmtId="0" fontId="0" fillId="0" borderId="50" xfId="0" applyFont="1" applyFill="1" applyBorder="1"/>
    <xf numFmtId="7" fontId="0" fillId="0" borderId="27" xfId="0" applyNumberFormat="1" applyFont="1" applyFill="1" applyBorder="1"/>
    <xf numFmtId="0" fontId="0" fillId="0" borderId="0" xfId="0" applyFont="1" applyFill="1" applyBorder="1"/>
    <xf numFmtId="7" fontId="0" fillId="0" borderId="0" xfId="1" applyNumberFormat="1" applyFont="1" applyFill="1" applyBorder="1"/>
    <xf numFmtId="0" fontId="0" fillId="0" borderId="45" xfId="0" applyFont="1" applyFill="1" applyBorder="1"/>
    <xf numFmtId="7" fontId="0" fillId="0" borderId="36" xfId="0" applyNumberFormat="1" applyFont="1" applyFill="1" applyBorder="1"/>
    <xf numFmtId="4" fontId="0" fillId="0" borderId="0" xfId="0" applyNumberFormat="1" applyFont="1" applyFill="1" applyBorder="1" applyAlignment="1">
      <alignment horizontal="center"/>
    </xf>
    <xf numFmtId="0" fontId="0" fillId="0" borderId="77" xfId="0" applyFont="1" applyBorder="1"/>
    <xf numFmtId="7" fontId="0" fillId="0" borderId="83" xfId="0" applyNumberFormat="1" applyFont="1" applyBorder="1"/>
    <xf numFmtId="0" fontId="0" fillId="0" borderId="3" xfId="0" applyFont="1" applyBorder="1"/>
    <xf numFmtId="2" fontId="0" fillId="0" borderId="9" xfId="0" applyNumberFormat="1" applyFont="1" applyBorder="1" applyAlignment="1">
      <alignment horizontal="center"/>
    </xf>
    <xf numFmtId="0" fontId="0" fillId="0" borderId="0" xfId="0" applyFont="1" applyBorder="1"/>
    <xf numFmtId="0" fontId="10" fillId="0" borderId="0" xfId="0" applyFont="1" applyFill="1"/>
    <xf numFmtId="0" fontId="10" fillId="0" borderId="0" xfId="0" applyFont="1"/>
    <xf numFmtId="0" fontId="3" fillId="0" borderId="3" xfId="0" applyFont="1" applyBorder="1"/>
    <xf numFmtId="44" fontId="65" fillId="0" borderId="3" xfId="11" applyNumberFormat="1" applyFont="1" applyFill="1" applyBorder="1"/>
    <xf numFmtId="0" fontId="0" fillId="0" borderId="78" xfId="0" applyBorder="1"/>
    <xf numFmtId="0" fontId="0" fillId="0" borderId="79" xfId="0" applyBorder="1"/>
    <xf numFmtId="166" fontId="0" fillId="0" borderId="50" xfId="0" applyNumberFormat="1" applyBorder="1" applyAlignment="1">
      <alignment horizontal="right" indent="3"/>
    </xf>
    <xf numFmtId="166" fontId="63" fillId="0" borderId="43" xfId="0" applyNumberFormat="1" applyFont="1" applyBorder="1" applyAlignment="1">
      <alignment horizontal="right" indent="3"/>
    </xf>
    <xf numFmtId="166" fontId="0" fillId="0" borderId="43" xfId="0" applyNumberFormat="1" applyBorder="1" applyAlignment="1">
      <alignment horizontal="right" indent="3"/>
    </xf>
    <xf numFmtId="166" fontId="0" fillId="0" borderId="45" xfId="0" applyNumberFormat="1" applyBorder="1" applyAlignment="1">
      <alignment horizontal="right" indent="3"/>
    </xf>
    <xf numFmtId="166" fontId="0" fillId="3" borderId="66" xfId="0" applyNumberFormat="1" applyFill="1" applyBorder="1" applyAlignment="1">
      <alignment horizontal="right" indent="3"/>
    </xf>
    <xf numFmtId="166" fontId="0" fillId="3" borderId="13" xfId="0" applyNumberFormat="1" applyFill="1" applyBorder="1" applyAlignment="1">
      <alignment horizontal="right" indent="3"/>
    </xf>
    <xf numFmtId="166" fontId="0" fillId="0" borderId="78" xfId="0" applyNumberFormat="1" applyBorder="1" applyAlignment="1">
      <alignment horizontal="right" indent="4"/>
    </xf>
    <xf numFmtId="166" fontId="0" fillId="0" borderId="82" xfId="0" applyNumberFormat="1" applyBorder="1" applyAlignment="1">
      <alignment horizontal="right" indent="4"/>
    </xf>
    <xf numFmtId="166" fontId="0" fillId="0" borderId="81" xfId="0" applyNumberFormat="1" applyBorder="1" applyAlignment="1">
      <alignment horizontal="right" indent="4"/>
    </xf>
    <xf numFmtId="166" fontId="0" fillId="0" borderId="0" xfId="0" applyNumberFormat="1" applyBorder="1" applyAlignment="1">
      <alignment horizontal="right" indent="10"/>
    </xf>
    <xf numFmtId="166" fontId="0" fillId="0" borderId="0" xfId="0" applyNumberFormat="1" applyBorder="1" applyAlignment="1">
      <alignment horizontal="right" indent="8"/>
    </xf>
    <xf numFmtId="0" fontId="0" fillId="0" borderId="0" xfId="0" applyNumberFormat="1" applyBorder="1" applyAlignment="1">
      <alignment horizontal="right" indent="10"/>
    </xf>
    <xf numFmtId="0" fontId="0" fillId="0" borderId="0" xfId="0" applyNumberFormat="1" applyBorder="1" applyAlignment="1">
      <alignment horizontal="right" indent="8"/>
    </xf>
    <xf numFmtId="0" fontId="0" fillId="0" borderId="64" xfId="0" applyFont="1" applyBorder="1"/>
    <xf numFmtId="0" fontId="21" fillId="0" borderId="59" xfId="0" applyFont="1" applyFill="1" applyBorder="1" applyAlignment="1" applyProtection="1">
      <alignment vertical="top"/>
    </xf>
    <xf numFmtId="0" fontId="21" fillId="3" borderId="54" xfId="0" applyFont="1" applyFill="1" applyBorder="1" applyAlignment="1" applyProtection="1">
      <alignment vertical="top"/>
    </xf>
    <xf numFmtId="0" fontId="3" fillId="3" borderId="54" xfId="0" applyFont="1" applyFill="1" applyBorder="1" applyAlignment="1">
      <alignment vertical="top"/>
    </xf>
    <xf numFmtId="166" fontId="0" fillId="0" borderId="61" xfId="0" applyNumberFormat="1" applyBorder="1" applyAlignment="1">
      <alignment horizontal="right" indent="5"/>
    </xf>
    <xf numFmtId="166" fontId="0" fillId="0" borderId="62" xfId="0" applyNumberFormat="1" applyBorder="1" applyAlignment="1">
      <alignment horizontal="right" indent="5"/>
    </xf>
    <xf numFmtId="166" fontId="0" fillId="0" borderId="75" xfId="0" applyNumberFormat="1" applyBorder="1" applyAlignment="1">
      <alignment horizontal="right" indent="5"/>
    </xf>
    <xf numFmtId="0" fontId="27" fillId="0" borderId="5" xfId="0" applyFont="1" applyFill="1" applyBorder="1" applyAlignment="1" applyProtection="1">
      <alignment vertical="top"/>
    </xf>
    <xf numFmtId="0" fontId="0" fillId="0" borderId="0" xfId="0" applyBorder="1" applyAlignment="1">
      <alignment vertical="center"/>
    </xf>
    <xf numFmtId="166" fontId="17" fillId="0" borderId="0" xfId="0" applyNumberFormat="1"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xf>
    <xf numFmtId="0" fontId="16" fillId="3" borderId="0" xfId="0" applyFont="1" applyFill="1"/>
    <xf numFmtId="0" fontId="7" fillId="3" borderId="0" xfId="0" applyFont="1" applyFill="1" applyBorder="1"/>
    <xf numFmtId="0" fontId="4" fillId="3" borderId="0" xfId="0" applyFont="1" applyFill="1"/>
    <xf numFmtId="0" fontId="0" fillId="3" borderId="0" xfId="0" applyFont="1" applyFill="1"/>
    <xf numFmtId="49" fontId="56" fillId="17" borderId="40" xfId="0" applyNumberFormat="1" applyFont="1" applyFill="1" applyBorder="1" applyAlignment="1" applyProtection="1">
      <alignment vertical="center" wrapText="1"/>
    </xf>
    <xf numFmtId="49" fontId="56" fillId="18" borderId="40" xfId="0" applyNumberFormat="1" applyFont="1" applyFill="1" applyBorder="1" applyAlignment="1" applyProtection="1">
      <alignment vertical="center" wrapText="1"/>
    </xf>
    <xf numFmtId="0" fontId="21" fillId="6" borderId="62" xfId="7" applyFont="1" applyFill="1" applyBorder="1" applyAlignment="1" applyProtection="1">
      <alignment horizontal="center" vertical="center" wrapText="1"/>
    </xf>
    <xf numFmtId="0" fontId="0" fillId="6" borderId="0" xfId="0" applyFill="1" applyBorder="1" applyAlignment="1" applyProtection="1">
      <alignment horizontal="center"/>
    </xf>
    <xf numFmtId="14" fontId="0" fillId="7" borderId="28" xfId="0" applyNumberFormat="1" applyFill="1" applyBorder="1" applyAlignment="1" applyProtection="1">
      <alignment horizontal="center" wrapText="1"/>
      <protection locked="0"/>
    </xf>
    <xf numFmtId="1" fontId="37" fillId="11" borderId="28" xfId="0" applyNumberFormat="1" applyFont="1" applyFill="1" applyBorder="1" applyAlignment="1" applyProtection="1">
      <alignment horizontal="center"/>
      <protection locked="0"/>
    </xf>
    <xf numFmtId="166" fontId="0" fillId="7" borderId="67" xfId="0" applyNumberFormat="1" applyFill="1" applyBorder="1" applyProtection="1">
      <protection locked="0"/>
    </xf>
    <xf numFmtId="4" fontId="17" fillId="7" borderId="10" xfId="0" applyNumberFormat="1" applyFont="1" applyFill="1" applyBorder="1" applyAlignment="1" applyProtection="1">
      <alignment horizontal="right" wrapText="1"/>
      <protection locked="0"/>
    </xf>
    <xf numFmtId="0" fontId="0" fillId="7" borderId="56" xfId="0" applyFill="1" applyBorder="1" applyAlignment="1" applyProtection="1">
      <alignment wrapText="1"/>
      <protection locked="0"/>
    </xf>
    <xf numFmtId="0" fontId="0" fillId="7" borderId="16" xfId="0" applyFill="1" applyBorder="1" applyAlignment="1" applyProtection="1">
      <alignment horizontal="center" wrapText="1"/>
      <protection locked="0"/>
    </xf>
    <xf numFmtId="166" fontId="0" fillId="7" borderId="16" xfId="0" applyNumberFormat="1" applyFill="1" applyBorder="1" applyProtection="1">
      <protection locked="0"/>
    </xf>
    <xf numFmtId="166" fontId="0" fillId="0" borderId="6" xfId="0" applyNumberFormat="1" applyFill="1" applyBorder="1" applyAlignment="1" applyProtection="1">
      <alignment horizontal="center" wrapText="1"/>
      <protection locked="0"/>
    </xf>
    <xf numFmtId="0" fontId="0" fillId="7" borderId="6" xfId="0" applyFill="1" applyBorder="1" applyAlignment="1" applyProtection="1">
      <alignment horizontal="center"/>
      <protection locked="0"/>
    </xf>
    <xf numFmtId="0" fontId="0" fillId="7" borderId="1" xfId="0" applyFill="1" applyBorder="1" applyAlignment="1" applyProtection="1">
      <alignment horizontal="center"/>
      <protection locked="0"/>
    </xf>
    <xf numFmtId="166" fontId="0" fillId="0" borderId="43" xfId="0" applyNumberFormat="1" applyFill="1" applyBorder="1" applyAlignment="1" applyProtection="1">
      <alignment horizontal="center" wrapText="1"/>
      <protection locked="0"/>
    </xf>
    <xf numFmtId="166" fontId="0" fillId="3" borderId="51" xfId="0" applyNumberFormat="1" applyFill="1" applyBorder="1" applyProtection="1"/>
    <xf numFmtId="165" fontId="0" fillId="0" borderId="1" xfId="6" applyNumberFormat="1" applyFont="1" applyFill="1" applyBorder="1" applyAlignment="1" applyProtection="1">
      <alignment horizontal="center"/>
      <protection locked="0"/>
    </xf>
    <xf numFmtId="166" fontId="17" fillId="0" borderId="1" xfId="0" applyNumberFormat="1" applyFont="1" applyFill="1" applyBorder="1" applyProtection="1"/>
    <xf numFmtId="166" fontId="17" fillId="0" borderId="82" xfId="0" applyNumberFormat="1" applyFont="1" applyFill="1" applyBorder="1" applyProtection="1"/>
    <xf numFmtId="166" fontId="21" fillId="0" borderId="62" xfId="0" applyNumberFormat="1" applyFont="1" applyBorder="1" applyAlignment="1" applyProtection="1">
      <alignment vertical="center"/>
    </xf>
    <xf numFmtId="0" fontId="17" fillId="6" borderId="2" xfId="0" applyFont="1" applyFill="1" applyBorder="1" applyProtection="1"/>
    <xf numFmtId="49" fontId="21" fillId="0" borderId="5" xfId="0" applyNumberFormat="1" applyFont="1" applyFill="1" applyBorder="1" applyAlignment="1" applyProtection="1">
      <alignment vertical="top" wrapText="1"/>
    </xf>
    <xf numFmtId="49" fontId="19" fillId="0" borderId="11" xfId="0" applyNumberFormat="1" applyFont="1" applyFill="1" applyBorder="1" applyAlignment="1" applyProtection="1"/>
    <xf numFmtId="49" fontId="19" fillId="0" borderId="17" xfId="0" applyNumberFormat="1" applyFont="1" applyFill="1" applyBorder="1" applyAlignment="1" applyProtection="1"/>
    <xf numFmtId="49" fontId="19" fillId="0" borderId="14" xfId="0" applyNumberFormat="1" applyFont="1" applyFill="1" applyBorder="1" applyAlignment="1" applyProtection="1"/>
    <xf numFmtId="166" fontId="21" fillId="0" borderId="61" xfId="0" applyNumberFormat="1" applyFont="1" applyFill="1" applyBorder="1" applyAlignment="1" applyProtection="1">
      <alignment horizontal="center" vertical="center" wrapText="1"/>
    </xf>
    <xf numFmtId="166" fontId="21" fillId="0" borderId="61" xfId="0" applyNumberFormat="1" applyFont="1" applyFill="1" applyBorder="1" applyAlignment="1" applyProtection="1">
      <alignment horizontal="center" wrapText="1"/>
    </xf>
    <xf numFmtId="2" fontId="12" fillId="5" borderId="15" xfId="0" applyNumberFormat="1" applyFont="1" applyFill="1" applyBorder="1" applyAlignment="1" applyProtection="1">
      <alignment horizontal="center" vertical="center"/>
    </xf>
    <xf numFmtId="179" fontId="0" fillId="0" borderId="0" xfId="0" applyNumberFormat="1"/>
    <xf numFmtId="2" fontId="5" fillId="0" borderId="1" xfId="0" applyNumberFormat="1" applyFont="1" applyBorder="1" applyAlignment="1" applyProtection="1">
      <alignment horizontal="center" vertical="center"/>
      <protection locked="0"/>
    </xf>
    <xf numFmtId="44" fontId="2" fillId="0" borderId="1" xfId="1" applyNumberFormat="1" applyFont="1" applyBorder="1" applyProtection="1">
      <protection locked="0"/>
    </xf>
    <xf numFmtId="44" fontId="2" fillId="0" borderId="1" xfId="1" applyNumberFormat="1" applyFont="1" applyBorder="1" applyProtection="1"/>
    <xf numFmtId="44" fontId="2" fillId="0" borderId="2" xfId="1" applyNumberFormat="1" applyFont="1" applyBorder="1" applyProtection="1"/>
    <xf numFmtId="0" fontId="21" fillId="0" borderId="31" xfId="0" applyFont="1" applyBorder="1" applyAlignment="1" applyProtection="1">
      <alignment horizontal="left" wrapText="1"/>
    </xf>
    <xf numFmtId="0" fontId="21" fillId="0" borderId="62" xfId="7" applyFont="1" applyFill="1" applyBorder="1" applyAlignment="1" applyProtection="1">
      <alignment horizontal="left" vertical="center"/>
    </xf>
    <xf numFmtId="0" fontId="0" fillId="6" borderId="77" xfId="0" applyNumberFormat="1" applyFill="1" applyBorder="1" applyAlignment="1" applyProtection="1">
      <alignment horizontal="center"/>
      <protection locked="0"/>
    </xf>
    <xf numFmtId="0" fontId="0" fillId="6" borderId="57" xfId="0" applyNumberFormat="1" applyFill="1" applyBorder="1" applyAlignment="1" applyProtection="1">
      <alignment horizontal="center"/>
      <protection locked="0"/>
    </xf>
    <xf numFmtId="0" fontId="0" fillId="6" borderId="76" xfId="0" applyNumberFormat="1" applyFill="1" applyBorder="1" applyAlignment="1" applyProtection="1">
      <alignment horizontal="center"/>
      <protection locked="0"/>
    </xf>
    <xf numFmtId="166" fontId="0" fillId="6" borderId="51" xfId="0" applyNumberFormat="1" applyFill="1" applyBorder="1" applyAlignment="1" applyProtection="1">
      <alignment horizontal="right" indent="3"/>
      <protection locked="0"/>
    </xf>
    <xf numFmtId="166" fontId="0" fillId="6" borderId="8" xfId="0" applyNumberFormat="1" applyFill="1" applyBorder="1" applyAlignment="1" applyProtection="1">
      <alignment horizontal="right" indent="3"/>
      <protection locked="0"/>
    </xf>
    <xf numFmtId="166" fontId="63" fillId="6" borderId="1" xfId="0" applyNumberFormat="1" applyFont="1" applyFill="1" applyBorder="1" applyAlignment="1" applyProtection="1">
      <alignment horizontal="right" indent="3"/>
      <protection locked="0"/>
    </xf>
    <xf numFmtId="166" fontId="0" fillId="6" borderId="1" xfId="0" applyNumberFormat="1" applyFill="1" applyBorder="1" applyAlignment="1" applyProtection="1">
      <alignment horizontal="right" indent="3"/>
      <protection locked="0"/>
    </xf>
    <xf numFmtId="166" fontId="21" fillId="6" borderId="33" xfId="0" applyNumberFormat="1" applyFont="1" applyFill="1" applyBorder="1" applyAlignment="1" applyProtection="1">
      <alignment horizontal="center" vertical="center"/>
      <protection locked="0"/>
    </xf>
    <xf numFmtId="172" fontId="60" fillId="6" borderId="0" xfId="10" applyNumberFormat="1" applyFill="1" applyBorder="1" applyProtection="1">
      <protection locked="0"/>
    </xf>
    <xf numFmtId="172" fontId="60" fillId="6" borderId="9" xfId="10" applyNumberFormat="1" applyFill="1" applyBorder="1" applyProtection="1">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44" fontId="2" fillId="0" borderId="4" xfId="0" applyNumberFormat="1" applyFont="1" applyBorder="1" applyProtection="1">
      <protection locked="0"/>
    </xf>
    <xf numFmtId="44" fontId="2" fillId="0" borderId="1" xfId="0" applyNumberFormat="1" applyFont="1" applyBorder="1" applyProtection="1">
      <protection locked="0"/>
    </xf>
    <xf numFmtId="44" fontId="2" fillId="0" borderId="7" xfId="0" applyNumberFormat="1" applyFont="1" applyBorder="1" applyProtection="1">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44" fontId="2" fillId="0" borderId="55" xfId="1" applyFont="1" applyBorder="1" applyProtection="1"/>
    <xf numFmtId="44" fontId="2" fillId="0" borderId="67" xfId="1" applyFont="1" applyBorder="1" applyProtection="1"/>
    <xf numFmtId="44" fontId="2" fillId="0" borderId="33" xfId="1" applyFont="1" applyBorder="1" applyProtection="1"/>
    <xf numFmtId="10" fontId="2" fillId="0" borderId="28" xfId="1" applyNumberFormat="1" applyFont="1" applyBorder="1" applyProtection="1">
      <protection locked="0"/>
    </xf>
    <xf numFmtId="0" fontId="0" fillId="3" borderId="8" xfId="0" applyFill="1" applyBorder="1" applyAlignment="1" applyProtection="1">
      <alignment horizontal="center" vertical="center" wrapText="1"/>
    </xf>
    <xf numFmtId="44" fontId="2" fillId="0" borderId="38" xfId="1" applyFont="1" applyBorder="1" applyProtection="1">
      <protection locked="0"/>
    </xf>
    <xf numFmtId="44" fontId="2" fillId="0" borderId="11" xfId="1" applyFont="1" applyBorder="1" applyProtection="1">
      <protection locked="0"/>
    </xf>
    <xf numFmtId="10" fontId="2" fillId="3" borderId="0" xfId="2" applyNumberFormat="1" applyFont="1" applyFill="1" applyBorder="1" applyAlignment="1" applyProtection="1">
      <alignment horizontal="center"/>
    </xf>
    <xf numFmtId="0" fontId="54" fillId="0" borderId="48" xfId="0" applyFont="1" applyFill="1" applyBorder="1" applyAlignment="1" applyProtection="1">
      <alignment horizontal="center" vertical="center" wrapText="1"/>
      <protection locked="0"/>
    </xf>
    <xf numFmtId="0" fontId="0" fillId="0" borderId="51" xfId="0" applyFont="1" applyBorder="1" applyProtection="1"/>
    <xf numFmtId="4" fontId="0" fillId="0" borderId="1" xfId="7" applyNumberFormat="1" applyFont="1" applyFill="1" applyBorder="1" applyAlignment="1" applyProtection="1">
      <alignment horizontal="center" wrapText="1"/>
    </xf>
    <xf numFmtId="4" fontId="0" fillId="0" borderId="1" xfId="7" applyNumberFormat="1" applyFont="1" applyFill="1" applyBorder="1" applyAlignment="1" applyProtection="1">
      <alignment horizontal="center" vertical="center" wrapText="1"/>
    </xf>
    <xf numFmtId="2" fontId="0" fillId="0" borderId="1" xfId="7" applyNumberFormat="1" applyFont="1" applyFill="1" applyBorder="1" applyAlignment="1" applyProtection="1">
      <alignment horizontal="center" vertical="center" wrapText="1"/>
    </xf>
    <xf numFmtId="0" fontId="58" fillId="0" borderId="51" xfId="7" applyFont="1" applyFill="1" applyBorder="1" applyAlignment="1" applyProtection="1">
      <alignment horizontal="center" vertical="center" wrapText="1"/>
    </xf>
    <xf numFmtId="2" fontId="0" fillId="0" borderId="8" xfId="7" applyNumberFormat="1" applyFont="1" applyFill="1" applyBorder="1" applyAlignment="1" applyProtection="1">
      <alignment horizontal="center" vertical="center" wrapText="1"/>
    </xf>
    <xf numFmtId="4" fontId="51" fillId="0" borderId="1" xfId="7" applyNumberFormat="1" applyFont="1" applyFill="1" applyBorder="1" applyAlignment="1" applyProtection="1">
      <alignment vertical="center" wrapText="1"/>
    </xf>
    <xf numFmtId="4" fontId="37" fillId="14" borderId="75" xfId="7" applyNumberFormat="1" applyFont="1" applyFill="1" applyBorder="1" applyAlignment="1" applyProtection="1">
      <alignment vertical="center"/>
    </xf>
    <xf numFmtId="4" fontId="37" fillId="0" borderId="62" xfId="7" applyNumberFormat="1" applyFont="1" applyFill="1" applyBorder="1" applyAlignment="1" applyProtection="1">
      <alignment vertical="center"/>
    </xf>
    <xf numFmtId="4" fontId="51" fillId="0" borderId="57" xfId="7" applyNumberFormat="1" applyFont="1" applyFill="1" applyBorder="1" applyAlignment="1" applyProtection="1">
      <alignment vertical="center" wrapText="1"/>
    </xf>
    <xf numFmtId="0" fontId="0" fillId="6" borderId="64" xfId="0" applyFont="1" applyFill="1" applyBorder="1" applyAlignment="1" applyProtection="1">
      <alignment horizontal="center"/>
      <protection locked="0"/>
    </xf>
    <xf numFmtId="0" fontId="0" fillId="6" borderId="22" xfId="0" applyFont="1" applyFill="1" applyBorder="1" applyAlignment="1" applyProtection="1">
      <alignment horizontal="center"/>
      <protection locked="0"/>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9" fontId="4" fillId="3" borderId="0" xfId="2" applyFont="1" applyFill="1" applyBorder="1" applyAlignment="1" applyProtection="1">
      <alignment horizontal="center"/>
    </xf>
    <xf numFmtId="0" fontId="4" fillId="0" borderId="0" xfId="0" applyFont="1" applyBorder="1" applyProtection="1"/>
    <xf numFmtId="0" fontId="4" fillId="0" borderId="0" xfId="0" applyFont="1" applyProtection="1"/>
    <xf numFmtId="0" fontId="3" fillId="0" borderId="0" xfId="0" applyFont="1" applyProtection="1"/>
    <xf numFmtId="0" fontId="8" fillId="0" borderId="0" xfId="0" applyNumberFormat="1" applyFont="1" applyBorder="1" applyAlignment="1" applyProtection="1">
      <alignment horizontal="center" vertical="center"/>
    </xf>
    <xf numFmtId="44" fontId="8" fillId="0" borderId="0" xfId="1" applyFont="1" applyBorder="1" applyAlignment="1" applyProtection="1">
      <alignment horizontal="center" vertical="center"/>
    </xf>
    <xf numFmtId="0" fontId="4" fillId="0" borderId="0" xfId="0" applyFont="1" applyFill="1" applyBorder="1" applyProtection="1"/>
    <xf numFmtId="10" fontId="8" fillId="0" borderId="0" xfId="2" applyNumberFormat="1" applyFont="1" applyBorder="1" applyProtection="1"/>
    <xf numFmtId="0" fontId="0" fillId="4" borderId="10" xfId="0" applyFill="1" applyBorder="1" applyProtection="1"/>
    <xf numFmtId="0" fontId="5" fillId="0" borderId="6" xfId="0" applyFont="1" applyBorder="1" applyProtection="1"/>
    <xf numFmtId="44" fontId="8" fillId="0" borderId="0" xfId="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vertical="center" wrapText="1"/>
    </xf>
    <xf numFmtId="0" fontId="8" fillId="0" borderId="0" xfId="0" applyFont="1" applyBorder="1" applyAlignment="1" applyProtection="1">
      <alignment horizontal="center" vertical="center"/>
    </xf>
    <xf numFmtId="10" fontId="8" fillId="0" borderId="0" xfId="1" applyNumberFormat="1" applyFont="1" applyBorder="1" applyAlignment="1" applyProtection="1">
      <alignment vertical="center"/>
    </xf>
    <xf numFmtId="10" fontId="8" fillId="0" borderId="0" xfId="1" applyNumberFormat="1" applyFont="1" applyBorder="1" applyAlignment="1" applyProtection="1">
      <alignment horizontal="center" vertical="center"/>
    </xf>
    <xf numFmtId="49" fontId="14" fillId="0" borderId="0" xfId="1" applyNumberFormat="1" applyFont="1" applyFill="1" applyBorder="1" applyAlignment="1" applyProtection="1">
      <alignment horizontal="left" vertical="top" wrapText="1"/>
    </xf>
    <xf numFmtId="0" fontId="4" fillId="0" borderId="0" xfId="0" applyFont="1" applyFill="1" applyProtection="1"/>
    <xf numFmtId="44" fontId="8" fillId="0" borderId="0" xfId="1" applyNumberFormat="1" applyFont="1" applyBorder="1" applyAlignment="1" applyProtection="1">
      <alignment horizontal="center" vertical="center"/>
    </xf>
    <xf numFmtId="44" fontId="8" fillId="0" borderId="0" xfId="0" applyNumberFormat="1" applyFont="1" applyFill="1" applyBorder="1" applyAlignment="1" applyProtection="1">
      <alignment horizontal="center" vertical="center"/>
    </xf>
    <xf numFmtId="0" fontId="4" fillId="0" borderId="0" xfId="0" applyFont="1" applyFill="1" applyAlignment="1" applyProtection="1">
      <alignment horizontal="left" vertical="center" wrapText="1"/>
    </xf>
    <xf numFmtId="10" fontId="8" fillId="0" borderId="0" xfId="0" applyNumberFormat="1" applyFont="1" applyFill="1" applyBorder="1" applyAlignment="1" applyProtection="1">
      <alignment horizontal="center" vertical="center"/>
    </xf>
    <xf numFmtId="0" fontId="4" fillId="0" borderId="0" xfId="0" applyFont="1" applyAlignment="1" applyProtection="1">
      <alignment horizontal="center"/>
    </xf>
    <xf numFmtId="0" fontId="4" fillId="0" borderId="0" xfId="0" applyFont="1" applyBorder="1" applyAlignment="1" applyProtection="1">
      <alignment horizontal="center"/>
    </xf>
    <xf numFmtId="0" fontId="0" fillId="3" borderId="57" xfId="0" applyFill="1" applyBorder="1"/>
    <xf numFmtId="0" fontId="0" fillId="3" borderId="76" xfId="0" applyFill="1" applyBorder="1"/>
    <xf numFmtId="0" fontId="3" fillId="3" borderId="42" xfId="0" applyFont="1" applyFill="1" applyBorder="1" applyAlignment="1" applyProtection="1">
      <alignment horizontal="center"/>
    </xf>
    <xf numFmtId="0" fontId="0" fillId="3" borderId="83" xfId="0" applyFill="1" applyBorder="1" applyProtection="1"/>
    <xf numFmtId="10" fontId="0" fillId="3" borderId="0" xfId="0" applyNumberFormat="1" applyFill="1" applyProtection="1"/>
    <xf numFmtId="0" fontId="7" fillId="3" borderId="0" xfId="0" applyFont="1" applyFill="1" applyAlignment="1" applyProtection="1"/>
    <xf numFmtId="0" fontId="0" fillId="3" borderId="42" xfId="0" applyFill="1" applyBorder="1" applyProtection="1"/>
    <xf numFmtId="164" fontId="5" fillId="0" borderId="0" xfId="2" applyNumberFormat="1" applyFont="1" applyProtection="1"/>
    <xf numFmtId="0" fontId="0" fillId="0" borderId="42" xfId="0" applyBorder="1" applyProtection="1"/>
    <xf numFmtId="164" fontId="2" fillId="3" borderId="0" xfId="0" applyNumberFormat="1" applyFont="1" applyFill="1" applyProtection="1"/>
    <xf numFmtId="0" fontId="0" fillId="0" borderId="0" xfId="0" applyAlignment="1" applyProtection="1">
      <alignment horizontal="left" vertical="top"/>
    </xf>
    <xf numFmtId="0" fontId="7" fillId="3" borderId="0" xfId="0" applyFont="1" applyFill="1" applyProtection="1"/>
    <xf numFmtId="0" fontId="3" fillId="3" borderId="0" xfId="0" applyFont="1" applyFill="1" applyProtection="1"/>
    <xf numFmtId="10" fontId="0" fillId="6" borderId="51" xfId="0" applyNumberFormat="1" applyFill="1" applyBorder="1" applyProtection="1">
      <protection locked="0"/>
    </xf>
    <xf numFmtId="0" fontId="0" fillId="6" borderId="48" xfId="0" applyFill="1" applyBorder="1" applyProtection="1">
      <protection locked="0"/>
    </xf>
    <xf numFmtId="10" fontId="0" fillId="6" borderId="1" xfId="0" applyNumberFormat="1" applyFill="1" applyBorder="1" applyProtection="1">
      <protection locked="0"/>
    </xf>
    <xf numFmtId="0" fontId="0" fillId="6" borderId="33" xfId="0" applyFill="1" applyBorder="1" applyProtection="1">
      <protection locked="0"/>
    </xf>
    <xf numFmtId="10" fontId="0" fillId="6" borderId="8" xfId="0" applyNumberFormat="1" applyFill="1" applyBorder="1" applyProtection="1">
      <protection locked="0"/>
    </xf>
    <xf numFmtId="0" fontId="0" fillId="6" borderId="46" xfId="0" applyFill="1" applyBorder="1" applyProtection="1">
      <protection locked="0"/>
    </xf>
    <xf numFmtId="166" fontId="0" fillId="6" borderId="28" xfId="0" applyNumberFormat="1" applyFill="1" applyBorder="1" applyProtection="1">
      <protection locked="0"/>
    </xf>
    <xf numFmtId="0" fontId="0" fillId="6" borderId="67" xfId="0" applyFill="1" applyBorder="1" applyProtection="1">
      <protection locked="0"/>
    </xf>
    <xf numFmtId="166" fontId="0" fillId="6" borderId="1" xfId="0" applyNumberFormat="1" applyFill="1" applyBorder="1" applyProtection="1">
      <protection locked="0"/>
    </xf>
    <xf numFmtId="0" fontId="0" fillId="6" borderId="1" xfId="0" applyFill="1" applyBorder="1" applyProtection="1">
      <protection locked="0"/>
    </xf>
    <xf numFmtId="0" fontId="0" fillId="6" borderId="8" xfId="0" applyFill="1" applyBorder="1" applyProtection="1">
      <protection locked="0"/>
    </xf>
    <xf numFmtId="164" fontId="5" fillId="6" borderId="0" xfId="2" applyNumberFormat="1" applyFont="1" applyFill="1" applyProtection="1">
      <protection locked="0"/>
    </xf>
    <xf numFmtId="0" fontId="26" fillId="0" borderId="31" xfId="0" applyFont="1" applyFill="1" applyBorder="1" applyAlignment="1" applyProtection="1">
      <alignment vertical="center" wrapText="1"/>
    </xf>
    <xf numFmtId="0" fontId="26" fillId="0" borderId="0" xfId="0" applyFont="1" applyFill="1" applyBorder="1" applyAlignment="1" applyProtection="1">
      <alignment horizontal="center" vertical="center"/>
    </xf>
    <xf numFmtId="14" fontId="29" fillId="0" borderId="0" xfId="0" applyNumberFormat="1" applyFont="1" applyFill="1" applyBorder="1" applyAlignment="1" applyProtection="1">
      <alignment horizontal="center" vertical="center"/>
      <protection locked="0"/>
    </xf>
    <xf numFmtId="166" fontId="21" fillId="0" borderId="0" xfId="0" applyNumberFormat="1" applyFont="1" applyFill="1" applyBorder="1" applyAlignment="1" applyProtection="1">
      <alignment horizontal="center" vertical="center"/>
      <protection locked="0"/>
    </xf>
    <xf numFmtId="14" fontId="21" fillId="7" borderId="4" xfId="0" applyNumberFormat="1" applyFont="1" applyFill="1" applyBorder="1" applyAlignment="1" applyProtection="1">
      <alignment horizontal="center" vertical="center"/>
      <protection locked="0"/>
    </xf>
    <xf numFmtId="173" fontId="21" fillId="7" borderId="4" xfId="0" applyNumberFormat="1" applyFont="1" applyFill="1" applyBorder="1" applyAlignment="1" applyProtection="1">
      <alignment horizontal="center" vertical="center"/>
      <protection locked="0"/>
    </xf>
    <xf numFmtId="0" fontId="21" fillId="7" borderId="10" xfId="0" applyNumberFormat="1" applyFont="1" applyFill="1" applyBorder="1" applyAlignment="1" applyProtection="1">
      <alignment horizontal="center" vertical="center"/>
      <protection locked="0"/>
    </xf>
    <xf numFmtId="167" fontId="29" fillId="7" borderId="4" xfId="0" applyNumberFormat="1" applyFont="1" applyFill="1" applyBorder="1" applyAlignment="1" applyProtection="1">
      <alignment horizontal="center" vertical="center"/>
      <protection locked="0"/>
    </xf>
    <xf numFmtId="14" fontId="29" fillId="7"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xf>
    <xf numFmtId="0" fontId="26" fillId="0" borderId="82" xfId="0" applyFont="1" applyFill="1" applyBorder="1" applyAlignment="1" applyProtection="1">
      <alignment vertical="center" wrapText="1"/>
    </xf>
    <xf numFmtId="0" fontId="26" fillId="0" borderId="79" xfId="0" applyFont="1" applyFill="1" applyBorder="1" applyAlignment="1" applyProtection="1">
      <alignment vertical="center" wrapText="1"/>
    </xf>
    <xf numFmtId="0" fontId="26" fillId="0" borderId="54" xfId="0" applyFont="1" applyFill="1" applyBorder="1" applyAlignment="1" applyProtection="1">
      <alignment vertical="center" wrapText="1"/>
    </xf>
    <xf numFmtId="0" fontId="0" fillId="0" borderId="64" xfId="0" applyBorder="1"/>
    <xf numFmtId="0" fontId="29" fillId="0" borderId="51"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50" xfId="0" applyNumberFormat="1" applyFont="1" applyFill="1" applyBorder="1" applyAlignment="1" applyProtection="1">
      <alignment horizontal="center" vertical="center"/>
    </xf>
    <xf numFmtId="0" fontId="29" fillId="0" borderId="45" xfId="0" applyNumberFormat="1" applyFont="1" applyFill="1" applyBorder="1" applyAlignment="1" applyProtection="1">
      <alignment horizontal="center" vertical="center"/>
    </xf>
    <xf numFmtId="14" fontId="26" fillId="0" borderId="61" xfId="0" applyNumberFormat="1"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21" fillId="0" borderId="0" xfId="10" applyFont="1" applyFill="1" applyBorder="1" applyAlignment="1">
      <alignment horizontal="right"/>
    </xf>
    <xf numFmtId="172" fontId="21" fillId="0" borderId="0" xfId="10" applyNumberFormat="1" applyFont="1" applyFill="1" applyBorder="1"/>
    <xf numFmtId="4" fontId="10" fillId="6" borderId="0" xfId="10" applyNumberFormat="1" applyFont="1" applyFill="1" applyBorder="1" applyProtection="1">
      <protection locked="0"/>
    </xf>
    <xf numFmtId="4" fontId="60" fillId="6" borderId="0" xfId="10" applyNumberFormat="1" applyFill="1" applyBorder="1" applyProtection="1">
      <protection locked="0"/>
    </xf>
    <xf numFmtId="0" fontId="21" fillId="13" borderId="62" xfId="7" applyFont="1" applyFill="1" applyBorder="1" applyAlignment="1" applyProtection="1">
      <alignment horizontal="center" vertical="center" wrapText="1"/>
    </xf>
    <xf numFmtId="0" fontId="21" fillId="13" borderId="75" xfId="7" applyFont="1" applyFill="1" applyBorder="1" applyAlignment="1" applyProtection="1">
      <alignment horizontal="center" vertical="center" wrapText="1"/>
    </xf>
    <xf numFmtId="4" fontId="51" fillId="0" borderId="7" xfId="7" applyNumberFormat="1" applyFont="1" applyFill="1" applyBorder="1" applyAlignment="1" applyProtection="1">
      <alignment vertical="center" wrapText="1"/>
    </xf>
    <xf numFmtId="4" fontId="51" fillId="13" borderId="94" xfId="7" applyNumberFormat="1" applyFont="1" applyFill="1" applyBorder="1" applyAlignment="1" applyProtection="1">
      <alignment vertical="center" wrapText="1"/>
    </xf>
    <xf numFmtId="0" fontId="17" fillId="14" borderId="95" xfId="7" applyFill="1" applyBorder="1" applyAlignment="1" applyProtection="1">
      <alignment vertical="center"/>
    </xf>
    <xf numFmtId="0" fontId="20" fillId="9" borderId="61" xfId="0" applyFont="1" applyFill="1" applyBorder="1" applyAlignment="1" applyProtection="1">
      <alignment horizontal="left" vertical="center"/>
    </xf>
    <xf numFmtId="0" fontId="21" fillId="7" borderId="10" xfId="0" applyFont="1" applyFill="1" applyBorder="1" applyAlignment="1" applyProtection="1">
      <alignment horizontal="center" vertical="center"/>
      <protection locked="0"/>
    </xf>
    <xf numFmtId="0" fontId="17" fillId="0" borderId="32" xfId="0" applyFont="1" applyFill="1" applyBorder="1" applyAlignment="1" applyProtection="1">
      <alignment horizontal="left" wrapText="1"/>
    </xf>
    <xf numFmtId="166" fontId="0" fillId="0" borderId="67" xfId="0" applyNumberFormat="1" applyFill="1" applyBorder="1" applyProtection="1"/>
    <xf numFmtId="0" fontId="21" fillId="0" borderId="61" xfId="0" applyFont="1" applyBorder="1" applyAlignment="1" applyProtection="1">
      <alignment wrapText="1"/>
    </xf>
    <xf numFmtId="0" fontId="0" fillId="0" borderId="47" xfId="0" applyBorder="1" applyProtection="1"/>
    <xf numFmtId="166" fontId="32" fillId="0" borderId="62" xfId="0" applyNumberFormat="1" applyFont="1" applyBorder="1" applyAlignment="1" applyProtection="1">
      <alignment vertical="center" wrapText="1"/>
    </xf>
    <xf numFmtId="166" fontId="32" fillId="0" borderId="75" xfId="0" applyNumberFormat="1" applyFont="1" applyFill="1" applyBorder="1" applyAlignment="1" applyProtection="1">
      <alignment vertical="center" wrapText="1"/>
    </xf>
    <xf numFmtId="0" fontId="17" fillId="0" borderId="96" xfId="0" applyFont="1" applyFill="1" applyBorder="1" applyAlignment="1" applyProtection="1">
      <alignment horizontal="left" wrapText="1"/>
    </xf>
    <xf numFmtId="0" fontId="0" fillId="7" borderId="7" xfId="0" applyFill="1" applyBorder="1" applyAlignment="1" applyProtection="1">
      <alignment wrapText="1"/>
      <protection locked="0"/>
    </xf>
    <xf numFmtId="0" fontId="0" fillId="7" borderId="14" xfId="0" applyFill="1" applyBorder="1" applyProtection="1">
      <protection locked="0"/>
    </xf>
    <xf numFmtId="166" fontId="0" fillId="7" borderId="17" xfId="0" applyNumberFormat="1" applyFill="1" applyBorder="1" applyProtection="1">
      <protection locked="0"/>
    </xf>
    <xf numFmtId="166" fontId="0" fillId="7" borderId="11" xfId="0" applyNumberFormat="1" applyFill="1" applyBorder="1" applyProtection="1">
      <protection locked="0"/>
    </xf>
    <xf numFmtId="166" fontId="0" fillId="0" borderId="58" xfId="0" applyNumberFormat="1" applyFill="1" applyBorder="1" applyProtection="1"/>
    <xf numFmtId="166" fontId="32" fillId="0" borderId="63" xfId="0" applyNumberFormat="1" applyFont="1" applyBorder="1" applyAlignment="1" applyProtection="1">
      <alignment vertical="center" wrapText="1"/>
    </xf>
    <xf numFmtId="166" fontId="32" fillId="0" borderId="75" xfId="0" applyNumberFormat="1" applyFont="1" applyBorder="1" applyAlignment="1" applyProtection="1">
      <alignment vertical="center" wrapText="1"/>
    </xf>
    <xf numFmtId="0" fontId="0" fillId="0" borderId="96" xfId="0" applyFill="1" applyBorder="1" applyAlignment="1" applyProtection="1">
      <alignment horizontal="left" wrapText="1"/>
    </xf>
    <xf numFmtId="166" fontId="0" fillId="7" borderId="14" xfId="0" applyNumberFormat="1" applyFill="1" applyBorder="1" applyProtection="1">
      <protection locked="0"/>
    </xf>
    <xf numFmtId="0" fontId="0" fillId="7" borderId="77" xfId="0" applyFill="1" applyBorder="1" applyAlignment="1" applyProtection="1">
      <alignment wrapText="1"/>
      <protection locked="0"/>
    </xf>
    <xf numFmtId="0" fontId="0" fillId="7" borderId="57" xfId="0" applyFill="1" applyBorder="1" applyAlignment="1" applyProtection="1">
      <alignment wrapText="1"/>
      <protection locked="0"/>
    </xf>
    <xf numFmtId="0" fontId="0" fillId="7" borderId="18" xfId="0" applyFill="1" applyBorder="1" applyProtection="1">
      <protection locked="0"/>
    </xf>
    <xf numFmtId="166" fontId="0" fillId="7" borderId="57" xfId="0" applyNumberFormat="1" applyFill="1" applyBorder="1" applyProtection="1">
      <protection locked="0"/>
    </xf>
    <xf numFmtId="166" fontId="0" fillId="7" borderId="42" xfId="0" applyNumberFormat="1" applyFill="1" applyBorder="1" applyProtection="1">
      <protection locked="0"/>
    </xf>
    <xf numFmtId="166" fontId="0" fillId="7" borderId="19" xfId="0" applyNumberFormat="1" applyFill="1" applyBorder="1" applyProtection="1">
      <protection locked="0"/>
    </xf>
    <xf numFmtId="166" fontId="0" fillId="0" borderId="76" xfId="0" applyNumberFormat="1" applyFill="1" applyBorder="1" applyProtection="1"/>
    <xf numFmtId="0" fontId="58" fillId="18" borderId="45" xfId="0" applyFont="1" applyFill="1" applyBorder="1" applyAlignment="1" applyProtection="1">
      <alignment vertical="center" wrapText="1"/>
    </xf>
    <xf numFmtId="10" fontId="0" fillId="0" borderId="46" xfId="0" applyNumberFormat="1" applyFont="1" applyBorder="1"/>
    <xf numFmtId="0" fontId="58" fillId="18" borderId="49" xfId="0" applyFont="1" applyFill="1" applyBorder="1" applyAlignment="1" applyProtection="1">
      <alignment vertical="center" wrapText="1"/>
    </xf>
    <xf numFmtId="10" fontId="0" fillId="0" borderId="67" xfId="0" applyNumberFormat="1" applyFont="1" applyBorder="1"/>
    <xf numFmtId="0" fontId="3" fillId="0" borderId="62" xfId="0" applyFont="1" applyBorder="1" applyAlignment="1">
      <alignment horizontal="center"/>
    </xf>
    <xf numFmtId="0" fontId="3" fillId="0" borderId="75" xfId="0" applyFont="1" applyBorder="1" applyAlignment="1">
      <alignment horizontal="center"/>
    </xf>
    <xf numFmtId="0" fontId="3" fillId="3" borderId="65" xfId="0" applyFont="1" applyFill="1" applyBorder="1" applyAlignment="1">
      <alignment horizontal="center" vertical="top" wrapText="1"/>
    </xf>
    <xf numFmtId="0" fontId="20" fillId="0" borderId="20" xfId="7" applyFont="1" applyFill="1" applyBorder="1" applyAlignment="1" applyProtection="1"/>
    <xf numFmtId="0" fontId="20" fillId="0" borderId="47" xfId="7" applyFont="1" applyFill="1" applyBorder="1" applyAlignment="1" applyProtection="1"/>
    <xf numFmtId="170" fontId="20" fillId="0" borderId="21" xfId="7" applyNumberFormat="1" applyFont="1" applyFill="1" applyBorder="1" applyAlignment="1" applyProtection="1"/>
    <xf numFmtId="0" fontId="20" fillId="0" borderId="21" xfId="7" applyFont="1" applyFill="1" applyBorder="1" applyAlignment="1" applyProtection="1"/>
    <xf numFmtId="0" fontId="17" fillId="0" borderId="47" xfId="7" applyFill="1" applyBorder="1" applyProtection="1"/>
    <xf numFmtId="7" fontId="37" fillId="0" borderId="75" xfId="9" applyNumberFormat="1" applyFont="1" applyFill="1" applyBorder="1" applyAlignment="1" applyProtection="1">
      <alignment horizontal="right" vertical="center"/>
    </xf>
    <xf numFmtId="7" fontId="0" fillId="0" borderId="0" xfId="0" applyNumberFormat="1" applyFont="1"/>
    <xf numFmtId="0" fontId="17" fillId="6" borderId="46" xfId="0" applyFont="1" applyFill="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8" xfId="0" applyNumberFormat="1" applyFont="1" applyBorder="1" applyAlignment="1" applyProtection="1">
      <alignment horizontal="center"/>
      <protection locked="0"/>
    </xf>
    <xf numFmtId="0" fontId="5" fillId="0" borderId="11" xfId="0" applyFont="1" applyBorder="1" applyAlignment="1" applyProtection="1">
      <alignment horizontal="center" vertical="center"/>
      <protection locked="0"/>
    </xf>
    <xf numFmtId="0" fontId="5" fillId="0" borderId="11" xfId="0" applyNumberFormat="1" applyFont="1" applyBorder="1" applyAlignment="1" applyProtection="1">
      <alignment horizontal="center"/>
      <protection locked="0"/>
    </xf>
    <xf numFmtId="0" fontId="26" fillId="0" borderId="78" xfId="0" applyFont="1" applyFill="1" applyBorder="1" applyAlignment="1" applyProtection="1">
      <alignment vertical="center" wrapText="1"/>
    </xf>
    <xf numFmtId="0" fontId="26" fillId="0" borderId="81" xfId="0" applyFont="1" applyFill="1" applyBorder="1" applyAlignment="1" applyProtection="1">
      <alignment vertical="center" wrapText="1"/>
    </xf>
    <xf numFmtId="4" fontId="10" fillId="6" borderId="33" xfId="7" applyNumberFormat="1" applyFont="1" applyFill="1" applyBorder="1" applyAlignment="1" applyProtection="1">
      <alignment wrapText="1"/>
      <protection locked="0"/>
    </xf>
    <xf numFmtId="4" fontId="10" fillId="6" borderId="33" xfId="7" applyNumberFormat="1" applyFont="1" applyFill="1" applyBorder="1" applyAlignment="1" applyProtection="1">
      <alignment vertical="center" wrapText="1"/>
      <protection locked="0"/>
    </xf>
    <xf numFmtId="4" fontId="59" fillId="6" borderId="33" xfId="7" applyNumberFormat="1" applyFont="1" applyFill="1" applyBorder="1" applyAlignment="1" applyProtection="1">
      <alignment vertical="center" wrapText="1"/>
      <protection locked="0"/>
    </xf>
    <xf numFmtId="0" fontId="0" fillId="6" borderId="33" xfId="0" applyFont="1" applyFill="1" applyBorder="1" applyProtection="1">
      <protection locked="0"/>
    </xf>
    <xf numFmtId="0" fontId="0" fillId="6" borderId="67" xfId="0" applyFont="1" applyFill="1" applyBorder="1" applyProtection="1">
      <protection locked="0"/>
    </xf>
    <xf numFmtId="0" fontId="54" fillId="6" borderId="67" xfId="0" applyFont="1" applyFill="1" applyBorder="1" applyAlignment="1" applyProtection="1">
      <alignment horizontal="centerContinuous" vertical="center" wrapText="1"/>
      <protection locked="0"/>
    </xf>
    <xf numFmtId="0" fontId="0" fillId="6" borderId="46" xfId="0" applyFont="1" applyFill="1" applyBorder="1" applyProtection="1">
      <protection locked="0"/>
    </xf>
    <xf numFmtId="49" fontId="54" fillId="16" borderId="61" xfId="0" applyNumberFormat="1" applyFont="1" applyFill="1" applyBorder="1" applyAlignment="1" applyProtection="1">
      <alignment horizontal="center" vertical="center" wrapText="1"/>
    </xf>
    <xf numFmtId="0" fontId="54" fillId="0" borderId="62" xfId="0" applyFont="1" applyFill="1" applyBorder="1" applyAlignment="1" applyProtection="1">
      <alignment horizontal="center" wrapText="1"/>
    </xf>
    <xf numFmtId="0" fontId="54" fillId="0" borderId="62" xfId="0" applyFont="1" applyFill="1" applyBorder="1" applyAlignment="1" applyProtection="1">
      <alignment horizontal="center" vertical="center" wrapText="1"/>
    </xf>
    <xf numFmtId="0" fontId="54" fillId="0" borderId="75" xfId="0" applyFont="1" applyFill="1" applyBorder="1" applyAlignment="1" applyProtection="1">
      <alignment horizontal="center" vertical="center" wrapText="1"/>
    </xf>
    <xf numFmtId="49" fontId="56" fillId="16" borderId="50" xfId="0" applyNumberFormat="1" applyFont="1" applyFill="1" applyBorder="1" applyAlignment="1" applyProtection="1">
      <alignment vertical="center" wrapText="1"/>
    </xf>
    <xf numFmtId="0" fontId="57" fillId="16" borderId="43" xfId="7" applyFont="1" applyFill="1" applyBorder="1" applyAlignment="1" applyProtection="1">
      <alignment vertical="center" wrapText="1"/>
    </xf>
    <xf numFmtId="0" fontId="58" fillId="16" borderId="43" xfId="7" applyFont="1" applyFill="1" applyBorder="1" applyAlignment="1" applyProtection="1">
      <alignment wrapText="1"/>
    </xf>
    <xf numFmtId="0" fontId="58" fillId="16" borderId="43" xfId="7" applyFont="1" applyFill="1" applyBorder="1" applyAlignment="1" applyProtection="1">
      <alignment vertical="center" wrapText="1"/>
    </xf>
    <xf numFmtId="0" fontId="57" fillId="16" borderId="43" xfId="7" applyFont="1" applyFill="1" applyBorder="1" applyAlignment="1" applyProtection="1">
      <alignment vertical="center"/>
    </xf>
    <xf numFmtId="0" fontId="57" fillId="16" borderId="45" xfId="7" applyFont="1" applyFill="1" applyBorder="1" applyAlignment="1" applyProtection="1">
      <alignment vertical="center"/>
    </xf>
    <xf numFmtId="0" fontId="58" fillId="17" borderId="43" xfId="0" applyFont="1" applyFill="1" applyBorder="1" applyAlignment="1" applyProtection="1">
      <alignment vertical="center" wrapText="1"/>
    </xf>
    <xf numFmtId="0" fontId="58" fillId="17" borderId="43" xfId="0" applyFont="1" applyFill="1" applyBorder="1" applyAlignment="1" applyProtection="1">
      <alignment vertical="center"/>
    </xf>
    <xf numFmtId="0" fontId="58" fillId="17" borderId="32" xfId="0" applyFont="1" applyFill="1" applyBorder="1" applyAlignment="1" applyProtection="1">
      <alignment vertical="center"/>
    </xf>
    <xf numFmtId="0" fontId="58" fillId="18" borderId="43" xfId="0" applyFont="1" applyFill="1" applyBorder="1" applyAlignment="1" applyProtection="1">
      <alignment vertical="center" wrapText="1"/>
    </xf>
    <xf numFmtId="0" fontId="58" fillId="18" borderId="43" xfId="0" applyFont="1" applyFill="1" applyBorder="1" applyAlignment="1" applyProtection="1">
      <alignment vertical="center"/>
    </xf>
    <xf numFmtId="0" fontId="26" fillId="0" borderId="7" xfId="0" applyFont="1" applyBorder="1" applyAlignment="1" applyProtection="1">
      <alignment horizontal="center" vertical="center" wrapText="1"/>
    </xf>
    <xf numFmtId="0" fontId="26" fillId="0" borderId="58" xfId="0" applyFont="1" applyBorder="1" applyAlignment="1" applyProtection="1">
      <alignment horizontal="center" vertical="center" wrapText="1"/>
    </xf>
    <xf numFmtId="0" fontId="21" fillId="2" borderId="20" xfId="0" applyFont="1" applyFill="1" applyBorder="1" applyAlignment="1" applyProtection="1">
      <alignment vertical="center" wrapText="1"/>
    </xf>
    <xf numFmtId="4" fontId="70" fillId="0" borderId="1" xfId="7" applyNumberFormat="1" applyFont="1" applyFill="1" applyBorder="1" applyAlignment="1" applyProtection="1">
      <alignment vertical="center" wrapText="1"/>
    </xf>
    <xf numFmtId="4" fontId="70" fillId="6" borderId="1" xfId="7" applyNumberFormat="1" applyFont="1" applyFill="1" applyBorder="1" applyAlignment="1" applyProtection="1">
      <alignment vertical="center" wrapText="1"/>
      <protection locked="0"/>
    </xf>
    <xf numFmtId="0" fontId="51" fillId="6" borderId="1" xfId="7" applyFont="1" applyFill="1" applyBorder="1" applyAlignment="1" applyProtection="1">
      <alignment horizontal="center" vertical="center" wrapText="1"/>
      <protection locked="0"/>
    </xf>
    <xf numFmtId="0" fontId="51" fillId="6" borderId="8" xfId="7" applyFont="1" applyFill="1" applyBorder="1" applyAlignment="1" applyProtection="1">
      <alignment horizontal="center" vertical="center" wrapText="1"/>
      <protection locked="0"/>
    </xf>
    <xf numFmtId="4" fontId="51" fillId="13" borderId="1" xfId="7" applyNumberFormat="1" applyFont="1" applyFill="1" applyBorder="1" applyAlignment="1" applyProtection="1">
      <alignment vertical="center" wrapText="1"/>
      <protection locked="0"/>
    </xf>
    <xf numFmtId="4" fontId="51" fillId="13" borderId="57" xfId="7" applyNumberFormat="1" applyFont="1" applyFill="1" applyBorder="1" applyAlignment="1" applyProtection="1">
      <alignment vertical="center" wrapText="1"/>
      <protection locked="0"/>
    </xf>
    <xf numFmtId="44" fontId="2" fillId="0" borderId="2" xfId="0" applyNumberFormat="1" applyFont="1" applyBorder="1" applyProtection="1">
      <protection locked="0"/>
    </xf>
    <xf numFmtId="4" fontId="51" fillId="6" borderId="8" xfId="7" applyNumberFormat="1" applyFont="1" applyFill="1" applyBorder="1" applyAlignment="1" applyProtection="1">
      <alignment vertical="center" wrapText="1"/>
      <protection locked="0"/>
    </xf>
    <xf numFmtId="0" fontId="51" fillId="0" borderId="1" xfId="7" applyFont="1" applyFill="1" applyBorder="1" applyAlignment="1" applyProtection="1">
      <alignment horizontal="center" vertical="center" wrapText="1"/>
    </xf>
    <xf numFmtId="4" fontId="29" fillId="6" borderId="1" xfId="7" applyNumberFormat="1" applyFont="1" applyFill="1" applyBorder="1" applyAlignment="1" applyProtection="1">
      <alignment horizontal="left" vertical="center" wrapText="1"/>
      <protection locked="0"/>
    </xf>
    <xf numFmtId="0" fontId="17" fillId="6" borderId="1" xfId="7" applyFont="1" applyFill="1" applyBorder="1" applyAlignment="1" applyProtection="1">
      <alignment horizontal="left" vertical="center" wrapText="1"/>
      <protection locked="0"/>
    </xf>
    <xf numFmtId="0" fontId="17" fillId="6" borderId="8" xfId="7" applyFont="1" applyFill="1" applyBorder="1" applyAlignment="1" applyProtection="1">
      <alignment horizontal="left" vertical="center" wrapText="1"/>
      <protection locked="0"/>
    </xf>
    <xf numFmtId="0" fontId="17" fillId="6" borderId="51" xfId="7" applyFont="1" applyFill="1" applyBorder="1" applyAlignment="1" applyProtection="1">
      <alignment horizontal="left" vertical="center" wrapText="1"/>
      <protection locked="0"/>
    </xf>
    <xf numFmtId="0" fontId="17" fillId="6" borderId="28" xfId="7" applyFont="1" applyFill="1" applyBorder="1" applyAlignment="1" applyProtection="1">
      <alignment horizontal="left" vertical="center" wrapText="1"/>
      <protection locked="0"/>
    </xf>
    <xf numFmtId="0" fontId="17" fillId="6" borderId="7" xfId="7" applyFont="1" applyFill="1" applyBorder="1" applyAlignment="1" applyProtection="1">
      <alignment horizontal="left" vertical="center" wrapText="1"/>
      <protection locked="0"/>
    </xf>
    <xf numFmtId="4" fontId="29" fillId="6" borderId="57" xfId="7" applyNumberFormat="1" applyFont="1" applyFill="1" applyBorder="1" applyAlignment="1" applyProtection="1">
      <alignment horizontal="left" vertical="center" wrapText="1"/>
      <protection locked="0"/>
    </xf>
    <xf numFmtId="0" fontId="3" fillId="0" borderId="0" xfId="0" applyFont="1" applyBorder="1" applyAlignment="1">
      <alignment horizontal="center"/>
    </xf>
    <xf numFmtId="10" fontId="0" fillId="0" borderId="0" xfId="0" applyNumberFormat="1" applyFont="1" applyBorder="1"/>
    <xf numFmtId="0" fontId="0" fillId="0" borderId="0" xfId="0" applyNumberFormat="1" applyAlignment="1" applyProtection="1">
      <alignment horizontal="center"/>
    </xf>
    <xf numFmtId="16" fontId="0" fillId="0" borderId="0" xfId="0" applyNumberFormat="1" applyAlignment="1" applyProtection="1">
      <alignment horizontal="center"/>
    </xf>
    <xf numFmtId="49" fontId="0" fillId="0" borderId="0" xfId="0" applyNumberFormat="1" applyAlignment="1" applyProtection="1">
      <alignment horizontal="center"/>
    </xf>
    <xf numFmtId="0" fontId="21" fillId="20" borderId="1" xfId="7" applyFont="1" applyFill="1" applyBorder="1" applyAlignment="1" applyProtection="1">
      <alignment horizontal="center" vertical="center" wrapText="1"/>
    </xf>
    <xf numFmtId="0" fontId="51" fillId="20" borderId="1" xfId="7" applyFont="1" applyFill="1" applyBorder="1" applyAlignment="1" applyProtection="1">
      <alignment horizontal="center" vertical="center" wrapText="1"/>
    </xf>
    <xf numFmtId="0" fontId="51" fillId="20" borderId="8" xfId="7" applyFont="1" applyFill="1" applyBorder="1" applyAlignment="1" applyProtection="1">
      <alignment horizontal="center" vertical="center" wrapText="1"/>
    </xf>
    <xf numFmtId="0" fontId="51" fillId="20" borderId="7" xfId="7" applyFont="1" applyFill="1" applyBorder="1" applyAlignment="1" applyProtection="1">
      <alignment horizontal="center" vertical="center" wrapText="1"/>
    </xf>
    <xf numFmtId="0" fontId="71" fillId="0" borderId="0" xfId="0" applyFont="1" applyAlignment="1" applyProtection="1">
      <alignment horizontal="center"/>
      <protection locked="0"/>
    </xf>
    <xf numFmtId="8" fontId="72" fillId="0" borderId="0" xfId="0" applyNumberFormat="1" applyFont="1" applyProtection="1">
      <protection locked="0"/>
    </xf>
    <xf numFmtId="44" fontId="72" fillId="0" borderId="0" xfId="0" applyNumberFormat="1" applyFont="1" applyProtection="1">
      <protection locked="0"/>
    </xf>
    <xf numFmtId="0" fontId="72" fillId="0" borderId="0" xfId="0" applyFont="1" applyProtection="1">
      <protection locked="0"/>
    </xf>
    <xf numFmtId="0" fontId="51" fillId="0" borderId="8" xfId="7" applyFont="1" applyFill="1" applyBorder="1" applyAlignment="1" applyProtection="1">
      <alignment horizontal="center" vertical="center" wrapText="1"/>
    </xf>
    <xf numFmtId="0" fontId="51" fillId="0" borderId="7" xfId="7" applyFont="1" applyFill="1" applyBorder="1" applyAlignment="1" applyProtection="1">
      <alignment horizontal="center" vertical="center" wrapText="1"/>
    </xf>
    <xf numFmtId="4" fontId="51" fillId="6" borderId="1" xfId="7" applyNumberFormat="1" applyFont="1" applyFill="1" applyBorder="1" applyAlignment="1" applyProtection="1">
      <alignment horizontal="center" vertical="center" wrapText="1"/>
      <protection locked="0"/>
    </xf>
    <xf numFmtId="4" fontId="51" fillId="6" borderId="7" xfId="7" applyNumberFormat="1" applyFont="1" applyFill="1" applyBorder="1" applyAlignment="1" applyProtection="1">
      <alignment horizontal="center" vertical="center" wrapText="1"/>
      <protection locked="0"/>
    </xf>
    <xf numFmtId="4" fontId="51" fillId="6" borderId="8" xfId="7" applyNumberFormat="1" applyFont="1" applyFill="1" applyBorder="1" applyAlignment="1" applyProtection="1">
      <alignment horizontal="center" vertical="center" wrapText="1"/>
      <protection locked="0"/>
    </xf>
    <xf numFmtId="4" fontId="51" fillId="0" borderId="7" xfId="7" applyNumberFormat="1" applyFont="1" applyFill="1" applyBorder="1" applyAlignment="1" applyProtection="1">
      <alignment horizontal="center" vertical="center" wrapText="1"/>
    </xf>
    <xf numFmtId="4" fontId="51" fillId="0" borderId="8" xfId="7" applyNumberFormat="1" applyFont="1" applyFill="1" applyBorder="1" applyAlignment="1" applyProtection="1">
      <alignment horizontal="center" vertical="center" wrapText="1"/>
    </xf>
    <xf numFmtId="44" fontId="2" fillId="0" borderId="5" xfId="1" applyFont="1" applyBorder="1" applyProtection="1"/>
    <xf numFmtId="0" fontId="13" fillId="0" borderId="0" xfId="0" applyNumberFormat="1" applyFont="1" applyFill="1" applyBorder="1" applyAlignment="1" applyProtection="1">
      <alignment vertical="center" textRotation="255"/>
    </xf>
    <xf numFmtId="8" fontId="8" fillId="0" borderId="0" xfId="1" applyNumberFormat="1" applyFont="1" applyBorder="1" applyAlignment="1" applyProtection="1">
      <alignment horizontal="center" vertical="center"/>
    </xf>
    <xf numFmtId="8" fontId="8" fillId="0" borderId="0" xfId="0" applyNumberFormat="1" applyFont="1" applyFill="1" applyBorder="1" applyAlignment="1" applyProtection="1">
      <alignment horizontal="center" vertical="center"/>
    </xf>
    <xf numFmtId="166" fontId="10" fillId="7" borderId="28" xfId="0" applyNumberFormat="1" applyFont="1" applyFill="1" applyBorder="1" applyProtection="1">
      <protection locked="0"/>
    </xf>
    <xf numFmtId="44" fontId="2" fillId="0" borderId="23" xfId="0" applyNumberFormat="1" applyFont="1" applyBorder="1" applyProtection="1">
      <protection locked="0"/>
    </xf>
    <xf numFmtId="44" fontId="2" fillId="0" borderId="5" xfId="1" applyFont="1" applyBorder="1" applyProtection="1">
      <protection locked="0"/>
    </xf>
    <xf numFmtId="0" fontId="0" fillId="3" borderId="12" xfId="0" applyFill="1" applyBorder="1" applyAlignment="1" applyProtection="1">
      <alignment horizontal="center" vertical="center" wrapText="1"/>
    </xf>
    <xf numFmtId="0" fontId="4" fillId="0" borderId="0" xfId="0" applyFont="1"/>
    <xf numFmtId="0" fontId="8" fillId="0" borderId="0" xfId="0" applyNumberFormat="1" applyFont="1" applyFill="1" applyBorder="1" applyAlignment="1">
      <alignment horizontal="center" vertical="center"/>
    </xf>
    <xf numFmtId="44" fontId="8" fillId="0" borderId="0" xfId="1" applyNumberFormat="1" applyFont="1" applyBorder="1" applyAlignment="1">
      <alignment horizontal="center" vertical="center"/>
    </xf>
    <xf numFmtId="44" fontId="8" fillId="0" borderId="0" xfId="0" applyNumberFormat="1" applyFont="1" applyFill="1" applyBorder="1" applyAlignment="1">
      <alignment horizontal="center" vertical="center"/>
    </xf>
    <xf numFmtId="0" fontId="4" fillId="4"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166" fontId="8" fillId="0" borderId="0" xfId="0" applyNumberFormat="1" applyFont="1" applyFill="1" applyBorder="1" applyAlignment="1" applyProtection="1">
      <alignment horizontal="center" vertical="center"/>
    </xf>
    <xf numFmtId="0" fontId="4" fillId="0" borderId="0" xfId="0" applyFont="1" applyFill="1"/>
    <xf numFmtId="4" fontId="51" fillId="13" borderId="8" xfId="7" applyNumberFormat="1" applyFont="1" applyFill="1" applyBorder="1" applyAlignment="1" applyProtection="1">
      <alignment vertical="center" wrapText="1"/>
      <protection locked="0"/>
    </xf>
    <xf numFmtId="4" fontId="51" fillId="13" borderId="7" xfId="7" applyNumberFormat="1" applyFont="1" applyFill="1" applyBorder="1" applyAlignment="1" applyProtection="1">
      <alignment vertical="center" wrapText="1"/>
      <protection locked="0"/>
    </xf>
    <xf numFmtId="4" fontId="37" fillId="14" borderId="62" xfId="7" applyNumberFormat="1" applyFont="1" applyFill="1" applyBorder="1" applyAlignment="1" applyProtection="1">
      <alignment vertical="center"/>
      <protection locked="0"/>
    </xf>
    <xf numFmtId="0" fontId="26" fillId="0" borderId="20" xfId="0" applyFont="1" applyFill="1" applyBorder="1" applyAlignment="1" applyProtection="1">
      <alignment vertical="center" wrapText="1"/>
    </xf>
    <xf numFmtId="1" fontId="21" fillId="6" borderId="62" xfId="6" applyNumberFormat="1" applyFont="1" applyFill="1" applyBorder="1" applyAlignment="1" applyProtection="1">
      <alignment horizontal="center" vertical="center"/>
      <protection locked="0"/>
    </xf>
    <xf numFmtId="2" fontId="0" fillId="0" borderId="28" xfId="0" applyNumberFormat="1" applyFont="1" applyBorder="1"/>
    <xf numFmtId="2" fontId="0" fillId="0" borderId="8" xfId="0" applyNumberFormat="1" applyFont="1" applyBorder="1"/>
    <xf numFmtId="4" fontId="0" fillId="6" borderId="1" xfId="7" applyNumberFormat="1" applyFont="1" applyFill="1" applyBorder="1" applyAlignment="1" applyProtection="1">
      <alignment horizontal="center" wrapText="1"/>
      <protection locked="0"/>
    </xf>
    <xf numFmtId="178" fontId="0" fillId="6" borderId="1" xfId="7" applyNumberFormat="1" applyFont="1" applyFill="1" applyBorder="1" applyAlignment="1" applyProtection="1">
      <alignment horizontal="right" wrapText="1" indent="1"/>
      <protection locked="0"/>
    </xf>
    <xf numFmtId="4" fontId="0" fillId="6" borderId="1" xfId="7" applyNumberFormat="1" applyFont="1" applyFill="1" applyBorder="1" applyAlignment="1" applyProtection="1">
      <alignment horizontal="center" vertical="center" wrapText="1"/>
      <protection locked="0"/>
    </xf>
    <xf numFmtId="178" fontId="0" fillId="6" borderId="1" xfId="7" applyNumberFormat="1" applyFont="1" applyFill="1" applyBorder="1" applyAlignment="1" applyProtection="1">
      <alignment horizontal="right" vertical="center" wrapText="1" indent="1"/>
      <protection locked="0"/>
    </xf>
    <xf numFmtId="2" fontId="0" fillId="6" borderId="1" xfId="7" applyNumberFormat="1" applyFont="1" applyFill="1" applyBorder="1" applyAlignment="1" applyProtection="1">
      <alignment horizontal="center" vertical="center" wrapText="1"/>
      <protection locked="0"/>
    </xf>
    <xf numFmtId="178" fontId="0" fillId="6" borderId="28" xfId="7" applyNumberFormat="1" applyFont="1" applyFill="1" applyBorder="1" applyAlignment="1" applyProtection="1">
      <alignment horizontal="right" vertical="center" wrapText="1" indent="1"/>
      <protection locked="0"/>
    </xf>
    <xf numFmtId="178" fontId="0" fillId="6" borderId="28" xfId="0" applyNumberFormat="1" applyFont="1" applyFill="1" applyBorder="1" applyAlignment="1" applyProtection="1">
      <alignment horizontal="right" vertical="center" wrapText="1" indent="1"/>
      <protection locked="0"/>
    </xf>
    <xf numFmtId="2" fontId="0" fillId="6" borderId="8" xfId="7" applyNumberFormat="1" applyFont="1" applyFill="1" applyBorder="1" applyAlignment="1" applyProtection="1">
      <alignment horizontal="center" vertical="center" wrapText="1"/>
      <protection locked="0"/>
    </xf>
    <xf numFmtId="178" fontId="0" fillId="6" borderId="8" xfId="7" applyNumberFormat="1" applyFont="1" applyFill="1" applyBorder="1" applyAlignment="1" applyProtection="1">
      <alignment horizontal="right" vertical="center" wrapText="1" indent="1"/>
      <protection locked="0"/>
    </xf>
    <xf numFmtId="0" fontId="26" fillId="0" borderId="35" xfId="0" applyFont="1" applyFill="1" applyBorder="1" applyAlignment="1" applyProtection="1">
      <alignment horizontal="center" vertical="center"/>
    </xf>
    <xf numFmtId="14" fontId="29" fillId="0" borderId="35" xfId="0" applyNumberFormat="1" applyFont="1" applyFill="1" applyBorder="1" applyAlignment="1" applyProtection="1">
      <alignment horizontal="center" vertical="center"/>
    </xf>
    <xf numFmtId="0" fontId="26" fillId="0" borderId="35" xfId="0" applyFont="1" applyFill="1" applyBorder="1" applyAlignment="1" applyProtection="1">
      <alignment vertical="center" wrapText="1"/>
    </xf>
    <xf numFmtId="166" fontId="21" fillId="0" borderId="35" xfId="0" applyNumberFormat="1" applyFont="1" applyFill="1" applyBorder="1" applyAlignment="1" applyProtection="1">
      <alignment horizontal="center" vertical="center"/>
    </xf>
    <xf numFmtId="0" fontId="29" fillId="0" borderId="21" xfId="0" applyNumberFormat="1"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17" fillId="0" borderId="22" xfId="0" applyNumberFormat="1" applyFont="1" applyFill="1" applyBorder="1" applyAlignment="1" applyProtection="1">
      <alignment horizontal="right" vertical="center" indent="8"/>
    </xf>
    <xf numFmtId="0" fontId="26" fillId="0" borderId="39" xfId="0" applyFont="1" applyFill="1" applyBorder="1" applyAlignment="1" applyProtection="1">
      <alignment horizontal="left" vertical="center" wrapText="1"/>
    </xf>
    <xf numFmtId="49" fontId="17" fillId="0" borderId="39" xfId="0" applyNumberFormat="1" applyFont="1" applyFill="1" applyBorder="1" applyAlignment="1" applyProtection="1">
      <alignment horizontal="left" vertical="center" wrapText="1"/>
      <protection locked="0"/>
    </xf>
    <xf numFmtId="49" fontId="0" fillId="0" borderId="39" xfId="0" applyNumberFormat="1" applyFill="1" applyBorder="1" applyAlignment="1" applyProtection="1">
      <alignment horizontal="left" vertical="center" wrapText="1"/>
      <protection locked="0"/>
    </xf>
    <xf numFmtId="0" fontId="26" fillId="0" borderId="64" xfId="0" applyFont="1" applyFill="1" applyBorder="1" applyAlignment="1" applyProtection="1">
      <alignment horizontal="left" vertical="center" wrapText="1"/>
    </xf>
    <xf numFmtId="0" fontId="26" fillId="0" borderId="59" xfId="0" applyFont="1" applyFill="1" applyBorder="1" applyAlignment="1" applyProtection="1">
      <alignment vertical="center"/>
    </xf>
    <xf numFmtId="0" fontId="17" fillId="6" borderId="48" xfId="0" applyNumberFormat="1" applyFont="1" applyFill="1" applyBorder="1" applyAlignment="1" applyProtection="1">
      <alignment horizontal="right" vertical="center" indent="8"/>
      <protection locked="0"/>
    </xf>
    <xf numFmtId="0" fontId="17" fillId="6" borderId="46" xfId="0" applyNumberFormat="1" applyFont="1" applyFill="1" applyBorder="1" applyAlignment="1" applyProtection="1">
      <alignment horizontal="right" vertical="center" indent="8"/>
      <protection locked="0"/>
    </xf>
    <xf numFmtId="0" fontId="21" fillId="0" borderId="77" xfId="7" applyFont="1" applyFill="1" applyBorder="1" applyAlignment="1" applyProtection="1">
      <alignment vertical="center" wrapText="1"/>
    </xf>
    <xf numFmtId="0" fontId="17" fillId="0" borderId="8" xfId="7" applyFont="1" applyFill="1" applyBorder="1" applyAlignment="1" applyProtection="1">
      <alignment vertical="center"/>
    </xf>
    <xf numFmtId="2" fontId="0" fillId="0" borderId="28" xfId="7" applyNumberFormat="1" applyFont="1" applyFill="1" applyBorder="1" applyAlignment="1" applyProtection="1">
      <alignment horizontal="center" vertical="center" wrapText="1"/>
    </xf>
    <xf numFmtId="4" fontId="59" fillId="6" borderId="67" xfId="7" applyNumberFormat="1" applyFont="1" applyFill="1" applyBorder="1" applyAlignment="1" applyProtection="1">
      <alignment vertical="center" wrapText="1"/>
      <protection locked="0"/>
    </xf>
    <xf numFmtId="2" fontId="0" fillId="6" borderId="28" xfId="7" applyNumberFormat="1" applyFont="1" applyFill="1" applyBorder="1" applyAlignment="1" applyProtection="1">
      <alignment horizontal="center" vertical="center" wrapText="1"/>
      <protection locked="0"/>
    </xf>
    <xf numFmtId="166" fontId="26" fillId="0" borderId="75" xfId="0" applyNumberFormat="1" applyFont="1" applyFill="1" applyBorder="1" applyAlignment="1" applyProtection="1">
      <alignment horizontal="center" vertical="center"/>
    </xf>
    <xf numFmtId="0" fontId="54" fillId="0" borderId="48" xfId="0" applyFont="1" applyFill="1" applyBorder="1" applyAlignment="1" applyProtection="1">
      <alignment horizontal="centerContinuous" vertical="center" wrapText="1"/>
    </xf>
    <xf numFmtId="44" fontId="0" fillId="0" borderId="0" xfId="0" applyNumberFormat="1" applyBorder="1" applyProtection="1"/>
    <xf numFmtId="0" fontId="8" fillId="0" borderId="0" xfId="0" applyFont="1" applyBorder="1" applyAlignment="1">
      <alignment horizontal="center" vertical="center"/>
    </xf>
    <xf numFmtId="10" fontId="8" fillId="0" borderId="0" xfId="1" applyNumberFormat="1" applyFont="1" applyBorder="1" applyAlignment="1">
      <alignment vertical="center"/>
    </xf>
    <xf numFmtId="44" fontId="8" fillId="0" borderId="0" xfId="1" applyFont="1" applyBorder="1" applyAlignment="1">
      <alignment horizontal="center" vertical="center"/>
    </xf>
    <xf numFmtId="44" fontId="8" fillId="0" borderId="0" xfId="1" applyFont="1" applyFill="1" applyBorder="1" applyAlignment="1">
      <alignment horizontal="center" vertical="center"/>
    </xf>
    <xf numFmtId="10" fontId="21" fillId="6" borderId="45" xfId="0" applyNumberFormat="1" applyFont="1" applyFill="1" applyBorder="1" applyAlignment="1" applyProtection="1">
      <alignment horizontal="center" vertical="center"/>
      <protection locked="0"/>
    </xf>
    <xf numFmtId="0" fontId="0" fillId="0" borderId="40" xfId="0" applyFill="1" applyBorder="1"/>
    <xf numFmtId="0" fontId="63" fillId="0" borderId="41" xfId="0" applyFont="1" applyFill="1" applyBorder="1"/>
    <xf numFmtId="0" fontId="0" fillId="0" borderId="41" xfId="0" applyFill="1" applyBorder="1"/>
    <xf numFmtId="0" fontId="0" fillId="0" borderId="34" xfId="0" applyFill="1" applyBorder="1" applyAlignment="1">
      <alignment wrapText="1"/>
    </xf>
    <xf numFmtId="0" fontId="0" fillId="0" borderId="0" xfId="0" applyFill="1"/>
    <xf numFmtId="0" fontId="3" fillId="0" borderId="20" xfId="0" applyFont="1" applyFill="1" applyBorder="1"/>
    <xf numFmtId="0" fontId="0" fillId="0" borderId="78" xfId="0" applyFill="1" applyBorder="1"/>
    <xf numFmtId="0" fontId="0" fillId="0" borderId="81" xfId="0" applyFill="1" applyBorder="1"/>
    <xf numFmtId="0" fontId="0" fillId="0" borderId="81" xfId="0" applyBorder="1"/>
    <xf numFmtId="49" fontId="58" fillId="18" borderId="43" xfId="0" applyNumberFormat="1" applyFont="1" applyFill="1" applyBorder="1" applyAlignment="1" applyProtection="1">
      <alignment horizontal="left" vertical="center" wrapText="1"/>
    </xf>
    <xf numFmtId="0" fontId="4" fillId="0" borderId="0" xfId="0" applyFont="1" applyFill="1" applyAlignment="1" applyProtection="1">
      <alignment vertical="center" wrapText="1"/>
    </xf>
    <xf numFmtId="49" fontId="58" fillId="17" borderId="43" xfId="0" applyNumberFormat="1" applyFont="1" applyFill="1" applyBorder="1" applyAlignment="1" applyProtection="1">
      <alignment horizontal="left" vertical="center" wrapText="1"/>
    </xf>
    <xf numFmtId="0" fontId="0" fillId="0" borderId="0" xfId="0" applyFont="1" applyProtection="1"/>
    <xf numFmtId="0" fontId="0" fillId="0" borderId="61" xfId="0" applyFont="1" applyBorder="1" applyProtection="1"/>
    <xf numFmtId="0" fontId="3" fillId="0" borderId="0" xfId="0" applyFont="1" applyAlignment="1">
      <alignment vertical="top" wrapText="1"/>
    </xf>
    <xf numFmtId="0" fontId="21" fillId="0" borderId="56" xfId="7" applyFont="1" applyFill="1" applyBorder="1" applyAlignment="1" applyProtection="1">
      <alignment horizontal="center" vertical="center"/>
    </xf>
    <xf numFmtId="4" fontId="17" fillId="6" borderId="1" xfId="7" applyNumberFormat="1" applyFont="1" applyFill="1" applyBorder="1" applyAlignment="1" applyProtection="1">
      <alignment vertical="center" wrapText="1"/>
      <protection locked="0"/>
    </xf>
    <xf numFmtId="4" fontId="21" fillId="0" borderId="1" xfId="7" applyNumberFormat="1" applyFont="1" applyFill="1" applyBorder="1" applyAlignment="1" applyProtection="1">
      <alignment horizontal="center" vertical="center" wrapText="1"/>
      <protection locked="0"/>
    </xf>
    <xf numFmtId="0" fontId="29" fillId="6" borderId="1" xfId="7" applyFont="1" applyFill="1" applyBorder="1" applyAlignment="1" applyProtection="1">
      <alignment horizontal="left" vertical="center" wrapText="1"/>
      <protection locked="0"/>
    </xf>
    <xf numFmtId="0" fontId="21" fillId="6" borderId="16" xfId="7" applyFont="1" applyFill="1" applyBorder="1" applyAlignment="1" applyProtection="1">
      <alignment horizontal="center" vertical="center" wrapText="1"/>
      <protection locked="0"/>
    </xf>
    <xf numFmtId="10" fontId="21" fillId="0" borderId="16" xfId="7" applyNumberFormat="1" applyFont="1" applyFill="1" applyBorder="1" applyAlignment="1" applyProtection="1">
      <alignment horizontal="center" vertical="center" wrapText="1"/>
      <protection locked="0"/>
    </xf>
    <xf numFmtId="4" fontId="51" fillId="0" borderId="16" xfId="7" applyNumberFormat="1" applyFont="1" applyFill="1" applyBorder="1" applyAlignment="1" applyProtection="1">
      <alignment vertical="center" wrapText="1"/>
    </xf>
    <xf numFmtId="0" fontId="21" fillId="15" borderId="16" xfId="7" applyFont="1" applyFill="1" applyBorder="1" applyAlignment="1" applyProtection="1">
      <alignment horizontal="center" vertical="center" wrapText="1"/>
    </xf>
    <xf numFmtId="4" fontId="37" fillId="0" borderId="16" xfId="7" applyNumberFormat="1" applyFont="1" applyFill="1" applyBorder="1" applyAlignment="1" applyProtection="1">
      <alignment vertical="center" wrapText="1"/>
    </xf>
    <xf numFmtId="4" fontId="37" fillId="13" borderId="16" xfId="7" applyNumberFormat="1" applyFont="1" applyFill="1" applyBorder="1" applyAlignment="1" applyProtection="1">
      <alignment vertical="center" wrapText="1"/>
    </xf>
    <xf numFmtId="180" fontId="20" fillId="0" borderId="48" xfId="9" applyNumberFormat="1" applyFont="1" applyFill="1" applyBorder="1" applyAlignment="1" applyProtection="1">
      <alignment horizontal="right" vertical="center"/>
    </xf>
    <xf numFmtId="0" fontId="7" fillId="0" borderId="0" xfId="0" applyFont="1"/>
    <xf numFmtId="0" fontId="50" fillId="0" borderId="61" xfId="0" applyFont="1" applyBorder="1" applyAlignment="1" applyProtection="1">
      <alignment horizontal="center"/>
    </xf>
    <xf numFmtId="14" fontId="0" fillId="0" borderId="49" xfId="0" applyNumberFormat="1" applyBorder="1" applyAlignment="1" applyProtection="1">
      <alignment horizontal="center"/>
    </xf>
    <xf numFmtId="14" fontId="0" fillId="0" borderId="43" xfId="0" applyNumberFormat="1" applyBorder="1" applyAlignment="1" applyProtection="1">
      <alignment horizontal="center"/>
    </xf>
    <xf numFmtId="0" fontId="0" fillId="0" borderId="45" xfId="0" applyBorder="1" applyAlignment="1" applyProtection="1">
      <alignment horizontal="center"/>
    </xf>
    <xf numFmtId="0" fontId="54" fillId="0" borderId="63" xfId="0" applyFont="1" applyFill="1" applyBorder="1" applyAlignment="1" applyProtection="1">
      <alignment horizontal="center" vertical="center" wrapText="1"/>
    </xf>
    <xf numFmtId="0" fontId="0" fillId="0" borderId="39" xfId="0" applyFont="1" applyBorder="1"/>
    <xf numFmtId="178" fontId="0" fillId="0" borderId="2" xfId="7" applyNumberFormat="1" applyFont="1" applyFill="1" applyBorder="1" applyAlignment="1" applyProtection="1">
      <alignment horizontal="right" wrapText="1" indent="1"/>
      <protection locked="0"/>
    </xf>
    <xf numFmtId="178" fontId="0" fillId="0" borderId="2" xfId="7" applyNumberFormat="1" applyFont="1" applyFill="1" applyBorder="1" applyAlignment="1" applyProtection="1">
      <alignment horizontal="right" vertical="center" wrapText="1" indent="1"/>
      <protection locked="0"/>
    </xf>
    <xf numFmtId="178" fontId="0" fillId="0" borderId="23" xfId="7" applyNumberFormat="1" applyFont="1" applyFill="1" applyBorder="1" applyAlignment="1" applyProtection="1">
      <alignment horizontal="right" vertical="center" wrapText="1" indent="1"/>
      <protection locked="0"/>
    </xf>
    <xf numFmtId="178" fontId="54" fillId="0" borderId="25" xfId="0" applyNumberFormat="1" applyFont="1" applyFill="1" applyBorder="1" applyAlignment="1" applyProtection="1">
      <alignment horizontal="right" vertical="center" wrapText="1" indent="1"/>
      <protection locked="0"/>
    </xf>
    <xf numFmtId="178" fontId="0" fillId="0" borderId="23" xfId="0" applyNumberFormat="1" applyFont="1" applyFill="1" applyBorder="1" applyAlignment="1" applyProtection="1">
      <alignment horizontal="right" vertical="center" wrapText="1" indent="1"/>
      <protection locked="0"/>
    </xf>
    <xf numFmtId="178" fontId="0" fillId="0" borderId="12" xfId="7" applyNumberFormat="1" applyFont="1" applyFill="1" applyBorder="1" applyAlignment="1" applyProtection="1">
      <alignment horizontal="right" vertical="center" wrapText="1" indent="1"/>
      <protection locked="0"/>
    </xf>
    <xf numFmtId="4" fontId="0" fillId="0" borderId="1" xfId="7" applyNumberFormat="1" applyFont="1" applyFill="1" applyBorder="1" applyAlignment="1" applyProtection="1">
      <alignment horizontal="right" wrapText="1" indent="1"/>
    </xf>
    <xf numFmtId="4" fontId="0" fillId="0" borderId="1" xfId="7" applyNumberFormat="1" applyFont="1" applyFill="1" applyBorder="1" applyAlignment="1" applyProtection="1">
      <alignment horizontal="right" vertical="center" wrapText="1" indent="1"/>
    </xf>
    <xf numFmtId="4" fontId="0" fillId="0" borderId="28" xfId="7" applyNumberFormat="1" applyFont="1" applyFill="1" applyBorder="1" applyAlignment="1" applyProtection="1">
      <alignment horizontal="right" vertical="center" wrapText="1" indent="1"/>
    </xf>
    <xf numFmtId="4" fontId="0" fillId="0" borderId="28" xfId="0" applyNumberFormat="1" applyFont="1" applyFill="1" applyBorder="1" applyAlignment="1" applyProtection="1">
      <alignment horizontal="right" vertical="center" wrapText="1" indent="1"/>
    </xf>
    <xf numFmtId="4" fontId="0" fillId="0" borderId="8" xfId="7" applyNumberFormat="1" applyFont="1" applyFill="1" applyBorder="1" applyAlignment="1" applyProtection="1">
      <alignment horizontal="right" vertical="center" wrapText="1" indent="1"/>
    </xf>
    <xf numFmtId="49" fontId="45" fillId="6" borderId="4" xfId="7" applyNumberFormat="1" applyFont="1" applyFill="1" applyBorder="1" applyAlignment="1" applyProtection="1">
      <alignment vertical="center"/>
      <protection locked="0"/>
    </xf>
    <xf numFmtId="166" fontId="0" fillId="15" borderId="63" xfId="0" applyNumberFormat="1" applyFill="1" applyBorder="1" applyAlignment="1" applyProtection="1">
      <alignment vertical="center"/>
    </xf>
    <xf numFmtId="166" fontId="17" fillId="15" borderId="62" xfId="0" applyNumberFormat="1" applyFont="1" applyFill="1" applyBorder="1" applyAlignment="1" applyProtection="1">
      <alignment vertical="center"/>
    </xf>
    <xf numFmtId="166" fontId="17" fillId="15" borderId="21" xfId="0" applyNumberFormat="1" applyFont="1" applyFill="1" applyBorder="1" applyAlignment="1" applyProtection="1">
      <alignment vertical="center"/>
    </xf>
    <xf numFmtId="166" fontId="0" fillId="15" borderId="62" xfId="0" applyNumberFormat="1" applyFill="1" applyBorder="1" applyAlignment="1" applyProtection="1">
      <alignment vertical="center"/>
    </xf>
    <xf numFmtId="44" fontId="2" fillId="0" borderId="25" xfId="1" applyFont="1" applyBorder="1" applyProtection="1">
      <protection locked="0"/>
    </xf>
    <xf numFmtId="44" fontId="2" fillId="0" borderId="51" xfId="1" applyFont="1" applyBorder="1" applyProtection="1">
      <protection locked="0"/>
    </xf>
    <xf numFmtId="44" fontId="2" fillId="0" borderId="93" xfId="1" applyFont="1" applyBorder="1" applyProtection="1">
      <protection locked="0"/>
    </xf>
    <xf numFmtId="10" fontId="17" fillId="14" borderId="8" xfId="8" applyNumberFormat="1" applyFill="1" applyBorder="1" applyAlignment="1" applyProtection="1">
      <alignment horizontal="center"/>
    </xf>
    <xf numFmtId="0" fontId="17" fillId="0" borderId="1" xfId="8" applyFill="1" applyBorder="1" applyAlignment="1" applyProtection="1">
      <alignment horizontal="center"/>
    </xf>
    <xf numFmtId="10" fontId="17" fillId="14" borderId="7" xfId="8" applyNumberFormat="1" applyFill="1" applyBorder="1" applyAlignment="1" applyProtection="1">
      <alignment horizontal="center"/>
    </xf>
    <xf numFmtId="10" fontId="17" fillId="2" borderId="1" xfId="8" applyNumberFormat="1" applyFill="1" applyBorder="1" applyAlignment="1" applyProtection="1">
      <alignment horizontal="center"/>
    </xf>
    <xf numFmtId="10" fontId="17" fillId="14" borderId="1" xfId="8" applyNumberFormat="1" applyFill="1" applyBorder="1" applyAlignment="1" applyProtection="1">
      <alignment horizontal="center"/>
    </xf>
    <xf numFmtId="0" fontId="17" fillId="0" borderId="1" xfId="8" applyBorder="1" applyProtection="1"/>
    <xf numFmtId="0" fontId="56" fillId="0" borderId="0" xfId="0" applyFont="1" applyFill="1" applyAlignment="1" applyProtection="1">
      <alignment vertical="center"/>
    </xf>
    <xf numFmtId="164" fontId="5" fillId="0" borderId="0" xfId="2" applyNumberFormat="1" applyFont="1" applyFill="1" applyProtection="1">
      <protection locked="0"/>
    </xf>
    <xf numFmtId="10" fontId="2" fillId="3" borderId="0" xfId="0" applyNumberFormat="1" applyFont="1" applyFill="1" applyProtection="1">
      <protection locked="0"/>
    </xf>
    <xf numFmtId="166" fontId="5" fillId="0" borderId="0" xfId="2" applyNumberFormat="1" applyFont="1" applyProtection="1">
      <protection locked="0"/>
    </xf>
    <xf numFmtId="0" fontId="4" fillId="4" borderId="0" xfId="0" applyFont="1" applyFill="1" applyProtection="1"/>
    <xf numFmtId="0" fontId="18" fillId="0" borderId="0" xfId="0" applyFont="1" applyFill="1" applyAlignment="1" applyProtection="1">
      <alignment vertical="center"/>
      <protection locked="0"/>
    </xf>
    <xf numFmtId="164" fontId="5" fillId="0" borderId="42" xfId="2" applyNumberFormat="1" applyFont="1" applyFill="1" applyBorder="1" applyProtection="1">
      <protection locked="0"/>
    </xf>
    <xf numFmtId="49" fontId="14" fillId="0" borderId="0" xfId="1" applyNumberFormat="1" applyFont="1" applyFill="1" applyBorder="1" applyAlignment="1">
      <alignment horizontal="left" vertical="top" wrapText="1"/>
    </xf>
    <xf numFmtId="0" fontId="4" fillId="0" borderId="0" xfId="0" applyNumberFormat="1" applyFont="1" applyFill="1" applyBorder="1" applyAlignment="1">
      <alignment horizontal="center" vertical="center"/>
    </xf>
    <xf numFmtId="44" fontId="8" fillId="0" borderId="0" xfId="1" applyNumberFormat="1" applyFont="1" applyBorder="1" applyAlignment="1" applyProtection="1">
      <alignment horizontal="right" vertical="center"/>
    </xf>
    <xf numFmtId="181" fontId="0" fillId="0" borderId="0" xfId="0" applyNumberFormat="1" applyBorder="1"/>
    <xf numFmtId="182" fontId="0" fillId="0" borderId="0" xfId="0" applyNumberFormat="1" applyFont="1" applyBorder="1"/>
    <xf numFmtId="0" fontId="11" fillId="4" borderId="0" xfId="0" applyNumberFormat="1" applyFont="1" applyFill="1" applyBorder="1" applyAlignment="1">
      <alignment horizontal="center" vertical="center"/>
    </xf>
    <xf numFmtId="0" fontId="0" fillId="0" borderId="1" xfId="0" applyBorder="1" applyAlignment="1" applyProtection="1">
      <alignment horizontal="left"/>
    </xf>
    <xf numFmtId="0" fontId="0" fillId="0" borderId="33" xfId="0" applyBorder="1" applyAlignment="1" applyProtection="1">
      <alignment horizontal="left"/>
    </xf>
    <xf numFmtId="0" fontId="0" fillId="0" borderId="8" xfId="0" applyBorder="1" applyAlignment="1" applyProtection="1">
      <alignment horizontal="left"/>
    </xf>
    <xf numFmtId="0" fontId="0" fillId="0" borderId="46" xfId="0" applyBorder="1" applyAlignment="1" applyProtection="1">
      <alignment horizontal="left"/>
    </xf>
    <xf numFmtId="0" fontId="50" fillId="0" borderId="62" xfId="0" applyFont="1" applyBorder="1" applyAlignment="1" applyProtection="1">
      <alignment horizontal="center"/>
    </xf>
    <xf numFmtId="0" fontId="50" fillId="0" borderId="75" xfId="0" applyFont="1" applyBorder="1" applyAlignment="1" applyProtection="1">
      <alignment horizontal="center"/>
    </xf>
    <xf numFmtId="0" fontId="0" fillId="0" borderId="28" xfId="0" applyBorder="1" applyAlignment="1" applyProtection="1">
      <alignment horizontal="left"/>
    </xf>
    <xf numFmtId="0" fontId="0" fillId="0" borderId="67" xfId="0" applyBorder="1" applyAlignment="1" applyProtection="1">
      <alignment horizontal="left"/>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vertical="top" wrapText="1"/>
    </xf>
    <xf numFmtId="0" fontId="0" fillId="0" borderId="0" xfId="0" applyAlignment="1">
      <alignment horizontal="left" vertical="top" wrapText="1"/>
    </xf>
    <xf numFmtId="49" fontId="17" fillId="7" borderId="41" xfId="0" applyNumberFormat="1" applyFont="1" applyFill="1" applyBorder="1" applyAlignment="1" applyProtection="1">
      <alignment horizontal="left" vertical="center" wrapText="1"/>
      <protection locked="0"/>
    </xf>
    <xf numFmtId="49" fontId="17" fillId="7" borderId="3" xfId="0" applyNumberFormat="1" applyFont="1" applyFill="1" applyBorder="1" applyAlignment="1" applyProtection="1">
      <alignment horizontal="left" vertical="center" wrapText="1"/>
      <protection locked="0"/>
    </xf>
    <xf numFmtId="49" fontId="17" fillId="7" borderId="30" xfId="0" applyNumberFormat="1" applyFont="1" applyFill="1" applyBorder="1" applyAlignment="1" applyProtection="1">
      <alignment horizontal="left" vertical="center" wrapText="1"/>
      <protection locked="0"/>
    </xf>
    <xf numFmtId="0" fontId="20" fillId="9" borderId="20" xfId="0" applyFont="1" applyFill="1" applyBorder="1" applyAlignment="1" applyProtection="1">
      <alignment horizontal="center" vertical="center" wrapText="1"/>
    </xf>
    <xf numFmtId="0" fontId="20" fillId="9" borderId="21" xfId="0" applyFont="1" applyFill="1" applyBorder="1" applyAlignment="1" applyProtection="1">
      <alignment horizontal="center" vertical="center"/>
    </xf>
    <xf numFmtId="0" fontId="20" fillId="9" borderId="22" xfId="0" applyFont="1" applyFill="1" applyBorder="1" applyAlignment="1" applyProtection="1">
      <alignment horizontal="center" vertical="center"/>
    </xf>
    <xf numFmtId="49" fontId="28" fillId="7" borderId="41" xfId="4" applyNumberFormat="1" applyFont="1" applyFill="1" applyBorder="1" applyAlignment="1" applyProtection="1">
      <alignment horizontal="left" vertical="center"/>
      <protection locked="0"/>
    </xf>
    <xf numFmtId="49" fontId="28" fillId="7" borderId="3" xfId="4" applyNumberFormat="1" applyFont="1" applyFill="1" applyBorder="1" applyAlignment="1" applyProtection="1">
      <alignment horizontal="left" vertical="center"/>
      <protection locked="0"/>
    </xf>
    <xf numFmtId="49" fontId="28" fillId="7" borderId="30" xfId="4" applyNumberFormat="1" applyFont="1" applyFill="1" applyBorder="1" applyAlignment="1" applyProtection="1">
      <alignment horizontal="left" vertical="center"/>
      <protection locked="0"/>
    </xf>
    <xf numFmtId="0" fontId="21" fillId="7" borderId="3" xfId="0" applyFont="1" applyFill="1" applyBorder="1" applyAlignment="1" applyProtection="1">
      <alignment horizontal="left" vertical="center"/>
      <protection locked="0"/>
    </xf>
    <xf numFmtId="0" fontId="21" fillId="7" borderId="30" xfId="0" applyFont="1" applyFill="1" applyBorder="1" applyAlignment="1" applyProtection="1">
      <alignment horizontal="left" vertical="center"/>
      <protection locked="0"/>
    </xf>
    <xf numFmtId="49" fontId="17" fillId="7" borderId="3" xfId="0" applyNumberFormat="1" applyFont="1" applyFill="1" applyBorder="1" applyAlignment="1" applyProtection="1">
      <alignment horizontal="left" vertical="center"/>
      <protection locked="0"/>
    </xf>
    <xf numFmtId="49" fontId="0" fillId="7" borderId="3" xfId="0" applyNumberFormat="1" applyFill="1" applyBorder="1" applyAlignment="1" applyProtection="1">
      <alignment vertical="center"/>
      <protection locked="0"/>
    </xf>
    <xf numFmtId="49" fontId="0" fillId="7" borderId="30" xfId="0" applyNumberFormat="1" applyFill="1" applyBorder="1" applyAlignment="1" applyProtection="1">
      <alignment vertical="center"/>
      <protection locked="0"/>
    </xf>
    <xf numFmtId="49" fontId="17" fillId="7" borderId="4" xfId="0" applyNumberFormat="1" applyFont="1" applyFill="1" applyBorder="1" applyAlignment="1" applyProtection="1">
      <alignment horizontal="left" vertical="center"/>
      <protection locked="0"/>
    </xf>
    <xf numFmtId="49" fontId="17" fillId="7" borderId="35" xfId="0" applyNumberFormat="1" applyFont="1" applyFill="1" applyBorder="1" applyAlignment="1" applyProtection="1">
      <alignment horizontal="left" vertical="center"/>
      <protection locked="0"/>
    </xf>
    <xf numFmtId="49" fontId="0" fillId="7" borderId="35" xfId="0" applyNumberFormat="1" applyFill="1" applyBorder="1" applyAlignment="1" applyProtection="1">
      <alignment vertical="center"/>
      <protection locked="0"/>
    </xf>
    <xf numFmtId="49" fontId="0" fillId="7" borderId="36" xfId="0" applyNumberFormat="1" applyFill="1" applyBorder="1" applyAlignment="1" applyProtection="1">
      <alignment vertical="center"/>
      <protection locked="0"/>
    </xf>
    <xf numFmtId="49" fontId="17" fillId="7" borderId="40" xfId="0" applyNumberFormat="1" applyFont="1" applyFill="1" applyBorder="1" applyAlignment="1" applyProtection="1">
      <alignment horizontal="left" vertical="center"/>
      <protection locked="0"/>
    </xf>
    <xf numFmtId="49" fontId="0" fillId="7" borderId="26" xfId="0" applyNumberFormat="1" applyFill="1" applyBorder="1" applyAlignment="1" applyProtection="1">
      <alignment vertical="center"/>
      <protection locked="0"/>
    </xf>
    <xf numFmtId="49" fontId="0" fillId="7" borderId="27" xfId="0" applyNumberFormat="1" applyFill="1" applyBorder="1" applyAlignment="1" applyProtection="1">
      <alignment vertical="center"/>
      <protection locked="0"/>
    </xf>
    <xf numFmtId="49" fontId="17" fillId="7" borderId="41" xfId="0" applyNumberFormat="1" applyFont="1" applyFill="1" applyBorder="1" applyAlignment="1" applyProtection="1">
      <alignment horizontal="left" vertical="center"/>
      <protection locked="0"/>
    </xf>
    <xf numFmtId="0" fontId="20" fillId="9" borderId="37" xfId="0" applyFont="1" applyFill="1" applyBorder="1" applyAlignment="1" applyProtection="1">
      <alignment horizontal="left" vertical="center"/>
    </xf>
    <xf numFmtId="0" fontId="20" fillId="9" borderId="39" xfId="0" applyFont="1" applyFill="1" applyBorder="1" applyAlignment="1" applyProtection="1">
      <alignment horizontal="left" vertical="center"/>
    </xf>
    <xf numFmtId="49" fontId="17" fillId="7" borderId="34" xfId="0" applyNumberFormat="1" applyFont="1" applyFill="1" applyBorder="1" applyAlignment="1" applyProtection="1">
      <alignment horizontal="left" vertical="center" wrapText="1"/>
      <protection locked="0"/>
    </xf>
    <xf numFmtId="49" fontId="17" fillId="7" borderId="35" xfId="0" applyNumberFormat="1" applyFont="1" applyFill="1" applyBorder="1" applyAlignment="1" applyProtection="1">
      <alignment horizontal="left" vertical="center" wrapText="1"/>
      <protection locked="0"/>
    </xf>
    <xf numFmtId="49" fontId="17" fillId="7" borderId="36" xfId="0" applyNumberFormat="1" applyFont="1" applyFill="1" applyBorder="1" applyAlignment="1" applyProtection="1">
      <alignment horizontal="left" vertical="center" wrapText="1"/>
      <protection locked="0"/>
    </xf>
    <xf numFmtId="49" fontId="17" fillId="2" borderId="21" xfId="0" applyNumberFormat="1" applyFont="1" applyFill="1" applyBorder="1" applyAlignment="1" applyProtection="1">
      <alignment horizontal="left" vertical="center" wrapText="1"/>
    </xf>
    <xf numFmtId="49" fontId="17" fillId="7" borderId="21" xfId="0" applyNumberFormat="1" applyFont="1" applyFill="1" applyBorder="1" applyAlignment="1" applyProtection="1">
      <alignment horizontal="left" vertical="center" wrapText="1"/>
      <protection locked="0"/>
    </xf>
    <xf numFmtId="49" fontId="0" fillId="7" borderId="21" xfId="0" applyNumberFormat="1" applyFill="1" applyBorder="1" applyAlignment="1" applyProtection="1">
      <alignment horizontal="left" vertical="center" wrapText="1"/>
      <protection locked="0"/>
    </xf>
    <xf numFmtId="49" fontId="0" fillId="7" borderId="22" xfId="0" applyNumberFormat="1" applyFill="1" applyBorder="1" applyAlignment="1" applyProtection="1">
      <alignment horizontal="left" vertical="center" wrapText="1"/>
      <protection locked="0"/>
    </xf>
    <xf numFmtId="0" fontId="3" fillId="0" borderId="7" xfId="0" applyFont="1" applyFill="1" applyBorder="1" applyAlignment="1">
      <alignment horizontal="center" wrapText="1"/>
    </xf>
    <xf numFmtId="0" fontId="3" fillId="0" borderId="28" xfId="0" applyFont="1" applyFill="1" applyBorder="1" applyAlignment="1">
      <alignment horizontal="center"/>
    </xf>
    <xf numFmtId="174" fontId="3" fillId="0" borderId="58" xfId="0" applyNumberFormat="1" applyFont="1" applyFill="1" applyBorder="1" applyAlignment="1">
      <alignment horizontal="center" vertical="center"/>
    </xf>
    <xf numFmtId="174" fontId="3" fillId="0" borderId="67" xfId="0" applyNumberFormat="1" applyFont="1" applyFill="1" applyBorder="1" applyAlignment="1">
      <alignment horizontal="center" vertical="center"/>
    </xf>
    <xf numFmtId="0" fontId="3" fillId="0" borderId="11" xfId="0" applyFont="1" applyBorder="1" applyAlignment="1">
      <alignment horizontal="center"/>
    </xf>
    <xf numFmtId="0" fontId="3" fillId="0" borderId="94" xfId="0" applyFont="1" applyBorder="1" applyAlignment="1">
      <alignment horizontal="center"/>
    </xf>
    <xf numFmtId="0" fontId="20" fillId="0" borderId="40" xfId="0" applyFont="1" applyFill="1" applyBorder="1" applyAlignment="1" applyProtection="1">
      <alignment horizontal="center" vertical="center" wrapText="1"/>
    </xf>
    <xf numFmtId="0" fontId="20" fillId="0" borderId="26" xfId="0" applyFont="1" applyFill="1" applyBorder="1" applyAlignment="1" applyProtection="1">
      <alignment horizontal="center" vertical="center" wrapText="1"/>
    </xf>
    <xf numFmtId="0" fontId="20" fillId="0" borderId="39" xfId="0" applyFont="1" applyFill="1" applyBorder="1" applyAlignment="1" applyProtection="1">
      <alignment horizontal="center" vertical="center" wrapText="1"/>
    </xf>
    <xf numFmtId="0" fontId="20" fillId="0" borderId="65"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29" xfId="0" applyFont="1" applyFill="1" applyBorder="1" applyAlignment="1" applyProtection="1">
      <alignment horizontal="center" vertical="center"/>
    </xf>
    <xf numFmtId="0" fontId="76" fillId="0" borderId="21" xfId="0" applyFont="1" applyFill="1" applyBorder="1" applyAlignment="1" applyProtection="1">
      <alignment horizontal="center" vertical="center"/>
    </xf>
    <xf numFmtId="0" fontId="76" fillId="0" borderId="22" xfId="0" applyFont="1" applyFill="1" applyBorder="1" applyAlignment="1" applyProtection="1">
      <alignment horizontal="center" vertical="center"/>
    </xf>
    <xf numFmtId="0" fontId="17" fillId="0" borderId="19" xfId="0" applyFont="1" applyFill="1" applyBorder="1" applyAlignment="1" applyProtection="1">
      <alignment horizontal="left" vertical="center" wrapText="1"/>
    </xf>
    <xf numFmtId="0" fontId="17" fillId="0" borderId="42" xfId="0" applyFont="1" applyFill="1" applyBorder="1" applyAlignment="1" applyProtection="1">
      <alignment horizontal="left" vertical="center" wrapText="1"/>
    </xf>
    <xf numFmtId="0" fontId="26" fillId="0" borderId="45" xfId="0" applyFont="1" applyFill="1" applyBorder="1" applyAlignment="1" applyProtection="1">
      <alignment horizontal="left" vertical="center" wrapText="1"/>
    </xf>
    <xf numFmtId="0" fontId="26" fillId="0" borderId="8" xfId="0" applyFont="1" applyFill="1" applyBorder="1" applyAlignment="1" applyProtection="1">
      <alignment horizontal="left" vertical="center" wrapText="1"/>
    </xf>
    <xf numFmtId="0" fontId="3" fillId="3" borderId="37" xfId="0" applyFont="1" applyFill="1" applyBorder="1" applyAlignment="1">
      <alignment horizontal="center" vertical="top" wrapText="1"/>
    </xf>
    <xf numFmtId="0" fontId="3" fillId="3" borderId="65" xfId="0" applyFont="1" applyFill="1" applyBorder="1" applyAlignment="1">
      <alignment horizontal="center" vertical="top"/>
    </xf>
    <xf numFmtId="166" fontId="0" fillId="0" borderId="40" xfId="0" applyNumberFormat="1" applyBorder="1" applyAlignment="1">
      <alignment horizontal="right" indent="12"/>
    </xf>
    <xf numFmtId="166" fontId="0" fillId="0" borderId="27" xfId="0" applyNumberFormat="1" applyBorder="1" applyAlignment="1">
      <alignment horizontal="right" indent="12"/>
    </xf>
    <xf numFmtId="166" fontId="0" fillId="0" borderId="41" xfId="0" applyNumberFormat="1" applyBorder="1" applyAlignment="1">
      <alignment horizontal="right" indent="12"/>
    </xf>
    <xf numFmtId="166" fontId="0" fillId="0" borderId="30" xfId="0" applyNumberFormat="1" applyBorder="1" applyAlignment="1">
      <alignment horizontal="right" indent="12"/>
    </xf>
    <xf numFmtId="166" fontId="3" fillId="3" borderId="39" xfId="0" applyNumberFormat="1" applyFont="1" applyFill="1" applyBorder="1" applyAlignment="1">
      <alignment horizontal="center"/>
    </xf>
    <xf numFmtId="166" fontId="3" fillId="3" borderId="65" xfId="0" applyNumberFormat="1" applyFont="1" applyFill="1" applyBorder="1" applyAlignment="1">
      <alignment horizontal="center"/>
    </xf>
    <xf numFmtId="166" fontId="0" fillId="0" borderId="34" xfId="0" applyNumberFormat="1" applyBorder="1" applyAlignment="1">
      <alignment horizontal="right" indent="12"/>
    </xf>
    <xf numFmtId="166" fontId="0" fillId="0" borderId="36" xfId="0" applyNumberFormat="1" applyBorder="1" applyAlignment="1">
      <alignment horizontal="right" indent="12"/>
    </xf>
    <xf numFmtId="0" fontId="22" fillId="0" borderId="17" xfId="0" applyFont="1" applyFill="1" applyBorder="1" applyAlignment="1" applyProtection="1"/>
    <xf numFmtId="0" fontId="18" fillId="0" borderId="0" xfId="0" applyFont="1" applyFill="1" applyBorder="1" applyAlignment="1" applyProtection="1">
      <alignment horizontal="left" vertical="center" wrapText="1"/>
    </xf>
    <xf numFmtId="0" fontId="17" fillId="0" borderId="20" xfId="0" applyFont="1" applyFill="1" applyBorder="1" applyAlignment="1" applyProtection="1"/>
    <xf numFmtId="0" fontId="17" fillId="0" borderId="21" xfId="0" applyFont="1" applyBorder="1" applyAlignment="1" applyProtection="1"/>
    <xf numFmtId="0" fontId="17" fillId="0" borderId="22" xfId="0" applyFont="1" applyBorder="1" applyAlignment="1" applyProtection="1"/>
    <xf numFmtId="0" fontId="18" fillId="0" borderId="0" xfId="0" applyFont="1" applyFill="1" applyBorder="1" applyAlignment="1" applyProtection="1">
      <alignment wrapText="1"/>
    </xf>
    <xf numFmtId="0" fontId="17" fillId="0" borderId="0" xfId="0" applyFont="1" applyFill="1" applyBorder="1" applyAlignment="1" applyProtection="1">
      <alignment wrapText="1"/>
    </xf>
    <xf numFmtId="49" fontId="20" fillId="0" borderId="0" xfId="0" applyNumberFormat="1" applyFont="1" applyFill="1" applyBorder="1" applyAlignment="1" applyProtection="1">
      <alignment horizontal="center" vertical="center"/>
    </xf>
    <xf numFmtId="0" fontId="17" fillId="0" borderId="0" xfId="0" applyFont="1" applyAlignment="1" applyProtection="1">
      <alignment horizontal="center" vertical="center"/>
    </xf>
    <xf numFmtId="0" fontId="20" fillId="0" borderId="0" xfId="0" applyFont="1" applyFill="1" applyBorder="1" applyAlignment="1" applyProtection="1"/>
    <xf numFmtId="0" fontId="20" fillId="0" borderId="0" xfId="0" applyFont="1" applyBorder="1" applyAlignment="1" applyProtection="1"/>
    <xf numFmtId="0" fontId="17" fillId="0" borderId="0" xfId="0" applyFont="1" applyFill="1" applyBorder="1" applyAlignment="1" applyProtection="1"/>
    <xf numFmtId="49" fontId="19" fillId="0" borderId="9" xfId="0" applyNumberFormat="1" applyFont="1" applyFill="1" applyBorder="1" applyAlignment="1" applyProtection="1">
      <alignment horizontal="left"/>
    </xf>
    <xf numFmtId="0" fontId="0" fillId="0" borderId="9" xfId="0" applyNumberFormat="1" applyBorder="1" applyAlignment="1" applyProtection="1">
      <alignment horizontal="left"/>
    </xf>
    <xf numFmtId="0" fontId="0" fillId="0" borderId="10" xfId="0" applyNumberFormat="1" applyBorder="1" applyAlignment="1" applyProtection="1">
      <alignment horizontal="left"/>
    </xf>
    <xf numFmtId="0" fontId="0" fillId="0" borderId="3" xfId="0" applyFill="1" applyBorder="1" applyAlignment="1" applyProtection="1">
      <alignment horizontal="center"/>
    </xf>
    <xf numFmtId="0" fontId="0" fillId="0" borderId="4" xfId="0" applyFill="1" applyBorder="1" applyAlignment="1" applyProtection="1">
      <alignment horizontal="center"/>
    </xf>
    <xf numFmtId="49" fontId="19" fillId="6" borderId="2" xfId="0" applyNumberFormat="1" applyFont="1" applyFill="1" applyBorder="1" applyAlignment="1" applyProtection="1">
      <alignment horizontal="center"/>
      <protection locked="0"/>
    </xf>
    <xf numFmtId="49" fontId="19" fillId="6" borderId="3" xfId="0" applyNumberFormat="1" applyFont="1" applyFill="1" applyBorder="1" applyAlignment="1" applyProtection="1">
      <alignment horizontal="center"/>
      <protection locked="0"/>
    </xf>
    <xf numFmtId="49" fontId="19" fillId="6" borderId="4" xfId="0" applyNumberFormat="1" applyFont="1"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4" xfId="0" applyFill="1" applyBorder="1" applyAlignment="1" applyProtection="1">
      <alignment horizontal="center"/>
      <protection locked="0"/>
    </xf>
    <xf numFmtId="49" fontId="29" fillId="6" borderId="2" xfId="0" applyNumberFormat="1" applyFont="1" applyFill="1" applyBorder="1" applyAlignment="1" applyProtection="1">
      <alignment horizontal="center"/>
      <protection locked="0"/>
    </xf>
    <xf numFmtId="49" fontId="29" fillId="6" borderId="3" xfId="0" applyNumberFormat="1" applyFont="1" applyFill="1" applyBorder="1" applyAlignment="1" applyProtection="1">
      <alignment horizontal="center"/>
      <protection locked="0"/>
    </xf>
    <xf numFmtId="49" fontId="19" fillId="0" borderId="3" xfId="0" applyNumberFormat="1" applyFont="1" applyFill="1" applyBorder="1" applyAlignment="1" applyProtection="1">
      <alignment horizontal="left"/>
    </xf>
    <xf numFmtId="0" fontId="0" fillId="0" borderId="3" xfId="0" applyNumberFormat="1" applyBorder="1" applyAlignment="1" applyProtection="1">
      <alignment horizontal="left"/>
    </xf>
    <xf numFmtId="0" fontId="0" fillId="0" borderId="4" xfId="0" applyNumberFormat="1" applyBorder="1" applyAlignment="1" applyProtection="1">
      <alignment horizontal="left"/>
    </xf>
    <xf numFmtId="49" fontId="19" fillId="0" borderId="3" xfId="0" applyNumberFormat="1" applyFont="1" applyFill="1" applyBorder="1" applyAlignment="1" applyProtection="1">
      <alignment horizontal="left" wrapText="1"/>
    </xf>
    <xf numFmtId="0" fontId="19" fillId="0" borderId="3" xfId="0" applyNumberFormat="1" applyFont="1" applyFill="1" applyBorder="1" applyAlignment="1" applyProtection="1">
      <alignment horizontal="left" wrapText="1"/>
    </xf>
    <xf numFmtId="0" fontId="19" fillId="0" borderId="4" xfId="0" applyNumberFormat="1" applyFont="1" applyFill="1" applyBorder="1" applyAlignment="1" applyProtection="1">
      <alignment horizontal="left" wrapText="1"/>
    </xf>
    <xf numFmtId="0" fontId="19" fillId="7" borderId="9" xfId="0" applyFont="1" applyFill="1" applyBorder="1" applyAlignment="1" applyProtection="1">
      <alignment horizontal="center"/>
      <protection locked="0"/>
    </xf>
    <xf numFmtId="0" fontId="19" fillId="7" borderId="10" xfId="0" applyFont="1" applyFill="1" applyBorder="1" applyAlignment="1" applyProtection="1">
      <alignment horizontal="center"/>
      <protection locked="0"/>
    </xf>
    <xf numFmtId="0" fontId="17" fillId="0" borderId="0" xfId="0" applyFont="1" applyBorder="1" applyAlignment="1" applyProtection="1"/>
    <xf numFmtId="0" fontId="0" fillId="0" borderId="3" xfId="0" applyNumberFormat="1" applyBorder="1" applyAlignment="1" applyProtection="1">
      <alignment horizontal="left" wrapText="1"/>
    </xf>
    <xf numFmtId="0" fontId="0" fillId="0" borderId="4" xfId="0" applyNumberFormat="1" applyBorder="1" applyAlignment="1" applyProtection="1">
      <alignment horizontal="left" wrapText="1"/>
    </xf>
    <xf numFmtId="0" fontId="17" fillId="0" borderId="0" xfId="0" applyFont="1" applyFill="1" applyBorder="1" applyAlignment="1" applyProtection="1">
      <alignment vertical="center" wrapText="1"/>
    </xf>
    <xf numFmtId="0" fontId="17" fillId="0" borderId="0" xfId="0" applyFont="1" applyBorder="1" applyAlignment="1" applyProtection="1">
      <alignment vertical="center" wrapText="1"/>
    </xf>
    <xf numFmtId="0" fontId="17" fillId="0" borderId="0" xfId="0" applyFont="1" applyFill="1" applyBorder="1" applyAlignment="1" applyProtection="1">
      <alignment horizontal="left" vertical="center" wrapText="1"/>
    </xf>
    <xf numFmtId="49" fontId="17" fillId="0" borderId="3" xfId="0" applyNumberFormat="1" applyFont="1" applyFill="1" applyBorder="1" applyAlignment="1" applyProtection="1">
      <alignment horizontal="left" vertical="center"/>
    </xf>
    <xf numFmtId="49" fontId="17" fillId="0" borderId="4" xfId="0" applyNumberFormat="1" applyFont="1" applyFill="1" applyBorder="1" applyAlignment="1" applyProtection="1">
      <alignment horizontal="left" vertical="center"/>
    </xf>
    <xf numFmtId="0" fontId="20" fillId="19" borderId="11" xfId="10" applyFont="1" applyFill="1" applyBorder="1" applyAlignment="1">
      <alignment horizontal="center" vertical="top" wrapText="1"/>
    </xf>
    <xf numFmtId="0" fontId="20" fillId="19" borderId="17" xfId="10" applyFont="1" applyFill="1" applyBorder="1" applyAlignment="1">
      <alignment horizontal="center" vertical="top" wrapText="1"/>
    </xf>
    <xf numFmtId="0" fontId="20" fillId="19" borderId="14" xfId="10" applyFont="1" applyFill="1" applyBorder="1" applyAlignment="1">
      <alignment horizontal="center" vertical="top" wrapText="1"/>
    </xf>
    <xf numFmtId="0" fontId="20" fillId="19" borderId="23" xfId="10" applyFont="1" applyFill="1" applyBorder="1" applyAlignment="1">
      <alignment horizontal="center" vertical="top" wrapText="1"/>
    </xf>
    <xf numFmtId="0" fontId="20" fillId="19" borderId="9" xfId="10" applyFont="1" applyFill="1" applyBorder="1" applyAlignment="1">
      <alignment horizontal="center" vertical="top" wrapText="1"/>
    </xf>
    <xf numFmtId="0" fontId="20" fillId="19" borderId="10" xfId="10" applyFont="1" applyFill="1" applyBorder="1" applyAlignment="1">
      <alignment horizontal="center" vertical="top" wrapText="1"/>
    </xf>
    <xf numFmtId="0" fontId="0" fillId="6" borderId="43"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45" xfId="0" applyFill="1" applyBorder="1" applyAlignment="1" applyProtection="1">
      <alignment horizontal="center"/>
      <protection locked="0"/>
    </xf>
    <xf numFmtId="0" fontId="0" fillId="6" borderId="8" xfId="0" applyFill="1" applyBorder="1" applyAlignment="1" applyProtection="1">
      <alignment horizontal="center"/>
      <protection locked="0"/>
    </xf>
    <xf numFmtId="0" fontId="0" fillId="3" borderId="0" xfId="0" applyFill="1" applyAlignment="1">
      <alignment horizontal="right"/>
    </xf>
    <xf numFmtId="0" fontId="7" fillId="3" borderId="37" xfId="0" applyFont="1" applyFill="1" applyBorder="1" applyAlignment="1">
      <alignment horizontal="left"/>
    </xf>
    <xf numFmtId="0" fontId="7" fillId="3" borderId="39" xfId="0" applyFont="1" applyFill="1" applyBorder="1" applyAlignment="1">
      <alignment horizontal="left"/>
    </xf>
    <xf numFmtId="0" fontId="7" fillId="3" borderId="65" xfId="0" applyFont="1" applyFill="1" applyBorder="1" applyAlignment="1">
      <alignment horizontal="left"/>
    </xf>
    <xf numFmtId="0" fontId="0" fillId="6" borderId="49" xfId="0" applyFill="1" applyBorder="1" applyAlignment="1" applyProtection="1">
      <alignment horizontal="left"/>
      <protection locked="0"/>
    </xf>
    <xf numFmtId="0" fontId="0" fillId="6" borderId="28" xfId="0" applyFill="1" applyBorder="1" applyAlignment="1" applyProtection="1">
      <alignment horizontal="left"/>
      <protection locked="0"/>
    </xf>
    <xf numFmtId="0" fontId="0" fillId="3" borderId="77" xfId="0" applyFill="1" applyBorder="1" applyAlignment="1">
      <alignment horizontal="center"/>
    </xf>
    <xf numFmtId="0" fontId="0" fillId="3" borderId="57" xfId="0" applyFill="1" applyBorder="1" applyAlignment="1">
      <alignment horizontal="center"/>
    </xf>
    <xf numFmtId="0" fontId="0" fillId="3" borderId="0" xfId="0" applyFill="1" applyAlignment="1" applyProtection="1">
      <alignment horizontal="right"/>
    </xf>
    <xf numFmtId="0" fontId="7" fillId="3" borderId="37" xfId="0" applyFont="1" applyFill="1" applyBorder="1" applyAlignment="1" applyProtection="1">
      <alignment horizontal="left"/>
    </xf>
    <xf numFmtId="0" fontId="7" fillId="3" borderId="39" xfId="0" applyFont="1" applyFill="1" applyBorder="1" applyAlignment="1" applyProtection="1">
      <alignment horizontal="left"/>
    </xf>
    <xf numFmtId="0" fontId="7" fillId="3" borderId="65" xfId="0" applyFont="1" applyFill="1" applyBorder="1" applyAlignment="1" applyProtection="1">
      <alignment horizontal="left"/>
    </xf>
    <xf numFmtId="0" fontId="0" fillId="3" borderId="44" xfId="0" applyFill="1" applyBorder="1" applyAlignment="1" applyProtection="1">
      <alignment horizontal="center"/>
    </xf>
    <xf numFmtId="0" fontId="0" fillId="3" borderId="42" xfId="0" applyFill="1" applyBorder="1" applyAlignment="1" applyProtection="1">
      <alignment horizontal="center"/>
    </xf>
    <xf numFmtId="0" fontId="0" fillId="6" borderId="50" xfId="0" applyFill="1" applyBorder="1" applyAlignment="1" applyProtection="1">
      <alignment horizontal="left"/>
      <protection locked="0"/>
    </xf>
    <xf numFmtId="0" fontId="0" fillId="6" borderId="51" xfId="0" applyFill="1" applyBorder="1" applyAlignment="1" applyProtection="1">
      <alignment horizontal="left"/>
      <protection locked="0"/>
    </xf>
    <xf numFmtId="0" fontId="74" fillId="0" borderId="0" xfId="0" applyFont="1" applyAlignment="1">
      <alignment horizontal="center"/>
    </xf>
    <xf numFmtId="0" fontId="3" fillId="0" borderId="42" xfId="0" applyFont="1" applyBorder="1" applyAlignment="1">
      <alignment horizontal="center"/>
    </xf>
    <xf numFmtId="166" fontId="31" fillId="0" borderId="12" xfId="0" applyNumberFormat="1" applyFont="1" applyFill="1" applyBorder="1" applyAlignment="1" applyProtection="1">
      <alignment horizontal="left"/>
    </xf>
    <xf numFmtId="166" fontId="31" fillId="0" borderId="35" xfId="0" applyNumberFormat="1" applyFont="1" applyFill="1" applyBorder="1" applyAlignment="1" applyProtection="1">
      <alignment horizontal="left"/>
    </xf>
    <xf numFmtId="0" fontId="21" fillId="0" borderId="37" xfId="0" applyFont="1" applyBorder="1" applyAlignment="1" applyProtection="1">
      <alignment horizontal="left" wrapText="1"/>
    </xf>
    <xf numFmtId="0" fontId="21" fillId="0" borderId="44" xfId="0" applyFont="1" applyBorder="1" applyAlignment="1" applyProtection="1">
      <alignment horizontal="left" wrapText="1"/>
    </xf>
    <xf numFmtId="0" fontId="69" fillId="0" borderId="24" xfId="0" applyFont="1" applyBorder="1" applyAlignment="1" applyProtection="1">
      <alignment horizontal="center" vertical="center" wrapText="1"/>
    </xf>
    <xf numFmtId="0" fontId="42" fillId="0" borderId="56"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6" fillId="0" borderId="57" xfId="0" applyFont="1" applyBorder="1" applyAlignment="1">
      <alignment horizontal="center" vertical="center"/>
    </xf>
    <xf numFmtId="0" fontId="26" fillId="0" borderId="57" xfId="0" applyFont="1" applyBorder="1" applyAlignment="1" applyProtection="1">
      <alignment horizontal="center" vertical="center" wrapText="1"/>
    </xf>
    <xf numFmtId="0" fontId="21" fillId="0" borderId="25" xfId="0" applyFont="1" applyBorder="1" applyAlignment="1" applyProtection="1">
      <alignment horizontal="center" wrapText="1"/>
    </xf>
    <xf numFmtId="0" fontId="21" fillId="0" borderId="26" xfId="0" applyFont="1" applyBorder="1" applyAlignment="1" applyProtection="1">
      <alignment horizontal="center" wrapText="1"/>
    </xf>
    <xf numFmtId="0" fontId="21" fillId="0" borderId="27" xfId="0" applyFont="1" applyBorder="1" applyAlignment="1" applyProtection="1">
      <alignment horizontal="center" wrapText="1"/>
    </xf>
    <xf numFmtId="0" fontId="39" fillId="0" borderId="0" xfId="0" applyFont="1" applyBorder="1" applyAlignment="1" applyProtection="1">
      <alignment horizontal="left" wrapText="1"/>
    </xf>
    <xf numFmtId="0" fontId="39" fillId="0" borderId="0" xfId="0" applyFont="1" applyBorder="1" applyAlignment="1" applyProtection="1">
      <alignment horizontal="left"/>
    </xf>
    <xf numFmtId="0" fontId="26" fillId="0" borderId="55" xfId="0" applyFont="1" applyBorder="1" applyAlignment="1" applyProtection="1">
      <alignment horizontal="center" vertical="center" wrapText="1"/>
    </xf>
    <xf numFmtId="0" fontId="26" fillId="0" borderId="60" xfId="0" applyFont="1" applyBorder="1" applyAlignment="1" applyProtection="1">
      <alignment horizontal="center" vertical="center" wrapText="1"/>
    </xf>
    <xf numFmtId="0" fontId="17" fillId="0" borderId="0" xfId="0" applyFont="1" applyBorder="1" applyAlignment="1" applyProtection="1">
      <alignment horizontal="left" wrapText="1"/>
    </xf>
    <xf numFmtId="0" fontId="0" fillId="0" borderId="0" xfId="0" applyAlignment="1" applyProtection="1">
      <alignment wrapText="1"/>
    </xf>
    <xf numFmtId="166" fontId="26" fillId="0" borderId="54" xfId="0" applyNumberFormat="1" applyFont="1" applyBorder="1" applyAlignment="1" applyProtection="1">
      <alignment horizontal="center" vertical="center" wrapText="1"/>
    </xf>
    <xf numFmtId="166" fontId="26" fillId="0" borderId="59" xfId="0" applyNumberFormat="1"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1" fontId="26" fillId="0" borderId="53" xfId="0" applyNumberFormat="1" applyFont="1" applyBorder="1" applyAlignment="1" applyProtection="1">
      <alignment horizontal="center" vertical="center" wrapText="1"/>
    </xf>
    <xf numFmtId="1" fontId="26" fillId="0" borderId="57" xfId="0" applyNumberFormat="1" applyFont="1" applyBorder="1" applyAlignment="1" applyProtection="1">
      <alignment horizontal="center" vertical="center" wrapText="1"/>
    </xf>
    <xf numFmtId="0" fontId="26" fillId="3" borderId="53"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1" fillId="0" borderId="0" xfId="0" applyFont="1" applyAlignment="1" applyProtection="1">
      <alignment horizontal="left" vertical="top" wrapText="1"/>
    </xf>
    <xf numFmtId="0" fontId="21" fillId="0" borderId="24" xfId="0" applyFont="1" applyBorder="1" applyAlignment="1" applyProtection="1">
      <alignment horizontal="left" wrapText="1"/>
    </xf>
    <xf numFmtId="0" fontId="21" fillId="0" borderId="77" xfId="0" applyFont="1" applyBorder="1" applyAlignment="1" applyProtection="1">
      <alignment horizontal="left" wrapText="1"/>
    </xf>
    <xf numFmtId="0" fontId="21" fillId="0" borderId="53" xfId="0" applyFont="1" applyBorder="1" applyAlignment="1" applyProtection="1">
      <alignment horizontal="center" vertical="center" wrapText="1"/>
    </xf>
    <xf numFmtId="0" fontId="21" fillId="0" borderId="28" xfId="0" applyFont="1" applyBorder="1" applyAlignment="1" applyProtection="1">
      <alignment horizontal="center" vertical="center" wrapText="1"/>
    </xf>
    <xf numFmtId="0" fontId="21" fillId="0" borderId="63" xfId="0" applyFont="1" applyBorder="1" applyAlignment="1" applyProtection="1">
      <alignment horizontal="center" wrapText="1"/>
    </xf>
    <xf numFmtId="0" fontId="0" fillId="0" borderId="22" xfId="0" applyBorder="1" applyAlignment="1" applyProtection="1">
      <alignment horizontal="center" wrapText="1"/>
    </xf>
    <xf numFmtId="0" fontId="21" fillId="0" borderId="0" xfId="0" applyFont="1" applyBorder="1" applyAlignment="1" applyProtection="1">
      <alignment horizontal="center" wrapText="1"/>
    </xf>
    <xf numFmtId="0" fontId="0" fillId="0" borderId="0" xfId="0" applyBorder="1" applyAlignment="1" applyProtection="1">
      <alignment horizontal="center" wrapText="1"/>
    </xf>
    <xf numFmtId="0" fontId="21" fillId="0" borderId="0" xfId="0" applyFont="1" applyBorder="1" applyAlignment="1" applyProtection="1">
      <alignment horizontal="left" wrapText="1"/>
    </xf>
    <xf numFmtId="0" fontId="21" fillId="0" borderId="55" xfId="0" applyFont="1" applyFill="1" applyBorder="1" applyAlignment="1" applyProtection="1">
      <alignment wrapText="1"/>
    </xf>
    <xf numFmtId="0" fontId="0" fillId="0" borderId="76" xfId="0" applyFill="1" applyBorder="1" applyAlignment="1" applyProtection="1">
      <alignment wrapText="1"/>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18" fillId="0" borderId="0" xfId="0" applyFont="1" applyAlignment="1" applyProtection="1">
      <alignment vertical="center" wrapText="1"/>
    </xf>
    <xf numFmtId="0" fontId="19" fillId="0" borderId="0" xfId="0" applyFont="1" applyAlignment="1" applyProtection="1">
      <alignment vertical="center" wrapText="1"/>
    </xf>
    <xf numFmtId="0" fontId="21" fillId="0" borderId="31" xfId="0" applyFont="1" applyBorder="1" applyAlignment="1" applyProtection="1">
      <alignment horizontal="left" wrapText="1"/>
    </xf>
    <xf numFmtId="0" fontId="21" fillId="0" borderId="56" xfId="0" applyFont="1" applyBorder="1" applyAlignment="1" applyProtection="1">
      <alignment wrapText="1"/>
    </xf>
    <xf numFmtId="0" fontId="0" fillId="0" borderId="77" xfId="0" applyBorder="1" applyAlignment="1" applyProtection="1">
      <alignment wrapText="1"/>
    </xf>
    <xf numFmtId="0" fontId="21" fillId="0" borderId="53" xfId="0" applyFont="1" applyBorder="1" applyAlignment="1" applyProtection="1">
      <alignment wrapText="1"/>
    </xf>
    <xf numFmtId="0" fontId="0" fillId="0" borderId="57" xfId="0" applyBorder="1" applyAlignment="1" applyProtection="1">
      <alignment wrapText="1"/>
    </xf>
    <xf numFmtId="0" fontId="21" fillId="0" borderId="38" xfId="0" applyFont="1" applyBorder="1" applyAlignment="1" applyProtection="1">
      <alignment wrapText="1"/>
    </xf>
    <xf numFmtId="0" fontId="0" fillId="0" borderId="19" xfId="0" applyBorder="1" applyAlignment="1" applyProtection="1">
      <alignment wrapText="1"/>
    </xf>
    <xf numFmtId="0" fontId="52" fillId="3" borderId="20" xfId="7" applyFont="1" applyFill="1" applyBorder="1" applyAlignment="1" applyProtection="1">
      <alignment horizontal="center" vertical="center"/>
    </xf>
    <xf numFmtId="0" fontId="52" fillId="3" borderId="21" xfId="7" applyFont="1" applyFill="1" applyBorder="1" applyAlignment="1" applyProtection="1">
      <alignment horizontal="center" vertical="center"/>
    </xf>
    <xf numFmtId="0" fontId="52" fillId="3" borderId="22" xfId="7" applyFont="1" applyFill="1" applyBorder="1" applyAlignment="1" applyProtection="1">
      <alignment horizontal="center" vertical="center"/>
    </xf>
    <xf numFmtId="0" fontId="21" fillId="0" borderId="43" xfId="7" applyFont="1" applyFill="1" applyBorder="1" applyAlignment="1" applyProtection="1">
      <alignment horizontal="left" vertical="center" wrapText="1"/>
    </xf>
    <xf numFmtId="0" fontId="21" fillId="0" borderId="45" xfId="7" applyFont="1" applyFill="1" applyBorder="1" applyAlignment="1" applyProtection="1">
      <alignment horizontal="left" vertical="center" wrapText="1"/>
    </xf>
    <xf numFmtId="0" fontId="21" fillId="0" borderId="50" xfId="7" applyFont="1" applyFill="1" applyBorder="1" applyAlignment="1" applyProtection="1">
      <alignment horizontal="left" vertical="center"/>
    </xf>
    <xf numFmtId="0" fontId="21" fillId="0" borderId="51" xfId="7" applyFont="1" applyFill="1" applyBorder="1" applyAlignment="1" applyProtection="1">
      <alignment horizontal="left" vertical="center"/>
    </xf>
    <xf numFmtId="0" fontId="41" fillId="3" borderId="20" xfId="7" applyFont="1" applyFill="1" applyBorder="1" applyAlignment="1" applyProtection="1">
      <alignment horizontal="center" vertical="center"/>
    </xf>
    <xf numFmtId="0" fontId="41" fillId="3" borderId="21" xfId="7" applyFont="1" applyFill="1" applyBorder="1" applyAlignment="1" applyProtection="1">
      <alignment horizontal="center" vertical="center"/>
    </xf>
    <xf numFmtId="0" fontId="41" fillId="3" borderId="22" xfId="7" applyFont="1" applyFill="1" applyBorder="1" applyAlignment="1" applyProtection="1">
      <alignment horizontal="center" vertical="center"/>
    </xf>
    <xf numFmtId="0" fontId="21" fillId="0" borderId="68" xfId="7" applyFont="1" applyFill="1" applyBorder="1" applyAlignment="1" applyProtection="1">
      <alignment horizontal="left" vertical="center" wrapText="1"/>
    </xf>
    <xf numFmtId="0" fontId="21" fillId="0" borderId="56" xfId="7" applyFont="1" applyFill="1" applyBorder="1" applyAlignment="1" applyProtection="1">
      <alignment horizontal="left" vertical="center" wrapText="1"/>
    </xf>
    <xf numFmtId="0" fontId="21" fillId="0" borderId="49" xfId="7" applyFont="1" applyFill="1" applyBorder="1" applyAlignment="1" applyProtection="1">
      <alignment horizontal="left" vertical="center" wrapText="1"/>
    </xf>
    <xf numFmtId="0" fontId="21" fillId="0" borderId="20" xfId="7" applyFont="1" applyFill="1" applyBorder="1" applyAlignment="1" applyProtection="1">
      <alignment horizontal="left" vertical="center"/>
    </xf>
    <xf numFmtId="0" fontId="21" fillId="0" borderId="21" xfId="7" applyFont="1" applyFill="1" applyBorder="1" applyAlignment="1" applyProtection="1">
      <alignment horizontal="left" vertical="center"/>
    </xf>
    <xf numFmtId="0" fontId="21" fillId="0" borderId="47" xfId="7" applyFont="1" applyFill="1" applyBorder="1" applyAlignment="1" applyProtection="1">
      <alignment horizontal="left" vertical="center"/>
    </xf>
    <xf numFmtId="0" fontId="21" fillId="0" borderId="68" xfId="7" applyFont="1" applyFill="1" applyBorder="1" applyAlignment="1" applyProtection="1">
      <alignment horizontal="left" vertical="center"/>
    </xf>
    <xf numFmtId="0" fontId="21" fillId="0" borderId="56" xfId="7" applyFont="1" applyFill="1" applyBorder="1" applyAlignment="1" applyProtection="1">
      <alignment horizontal="left" vertical="center"/>
    </xf>
    <xf numFmtId="0" fontId="21" fillId="0" borderId="49" xfId="7" applyFont="1" applyFill="1" applyBorder="1" applyAlignment="1" applyProtection="1">
      <alignment horizontal="left" vertical="center"/>
    </xf>
    <xf numFmtId="0" fontId="21" fillId="0" borderId="68" xfId="7" applyFont="1" applyFill="1" applyBorder="1" applyAlignment="1" applyProtection="1">
      <alignment horizontal="center" vertical="center"/>
    </xf>
    <xf numFmtId="0" fontId="21" fillId="0" borderId="56" xfId="7" applyFont="1" applyFill="1" applyBorder="1" applyAlignment="1" applyProtection="1">
      <alignment horizontal="center" vertical="center"/>
    </xf>
    <xf numFmtId="0" fontId="21" fillId="0" borderId="49" xfId="7" applyFont="1" applyFill="1" applyBorder="1" applyAlignment="1" applyProtection="1">
      <alignment horizontal="center" vertical="center"/>
    </xf>
    <xf numFmtId="0" fontId="37" fillId="3" borderId="20" xfId="7" applyFont="1" applyFill="1" applyBorder="1" applyAlignment="1" applyProtection="1">
      <alignment horizontal="center" vertical="center"/>
    </xf>
    <xf numFmtId="0" fontId="37" fillId="3" borderId="21" xfId="7" applyFont="1" applyFill="1" applyBorder="1" applyAlignment="1" applyProtection="1">
      <alignment horizontal="center" vertical="center"/>
    </xf>
    <xf numFmtId="0" fontId="37" fillId="3" borderId="22" xfId="7" applyFont="1" applyFill="1" applyBorder="1" applyAlignment="1" applyProtection="1">
      <alignment horizontal="center" vertical="center"/>
    </xf>
    <xf numFmtId="0" fontId="21" fillId="0" borderId="97" xfId="7" applyFont="1" applyFill="1" applyBorder="1" applyAlignment="1" applyProtection="1">
      <alignment horizontal="left" vertical="center" wrapText="1"/>
    </xf>
    <xf numFmtId="0" fontId="21" fillId="0" borderId="6" xfId="7" applyFont="1" applyFill="1" applyBorder="1" applyAlignment="1" applyProtection="1">
      <alignment horizontal="left" vertical="center" wrapText="1"/>
    </xf>
    <xf numFmtId="0" fontId="21" fillId="0" borderId="19" xfId="7" applyFont="1" applyFill="1" applyBorder="1" applyAlignment="1" applyProtection="1">
      <alignment horizontal="center" vertical="center"/>
    </xf>
    <xf numFmtId="0" fontId="21" fillId="0" borderId="42" xfId="7" applyFont="1" applyFill="1" applyBorder="1" applyAlignment="1" applyProtection="1">
      <alignment horizontal="center" vertical="center"/>
    </xf>
    <xf numFmtId="0" fontId="21" fillId="0" borderId="18" xfId="7" applyFont="1" applyFill="1" applyBorder="1" applyAlignment="1" applyProtection="1">
      <alignment horizontal="center" vertical="center"/>
    </xf>
    <xf numFmtId="0" fontId="21" fillId="0" borderId="39" xfId="7" applyFont="1" applyFill="1" applyBorder="1" applyAlignment="1" applyProtection="1">
      <alignment horizontal="center" vertical="center"/>
    </xf>
    <xf numFmtId="0" fontId="21" fillId="0" borderId="68" xfId="8" applyFont="1" applyBorder="1" applyAlignment="1">
      <alignment horizontal="center" vertical="center" wrapText="1"/>
    </xf>
    <xf numFmtId="0" fontId="21" fillId="0" borderId="49" xfId="8" applyFont="1" applyBorder="1" applyAlignment="1">
      <alignment horizontal="center" vertical="center" wrapText="1"/>
    </xf>
    <xf numFmtId="0" fontId="21" fillId="0" borderId="34" xfId="8" applyFont="1" applyBorder="1" applyAlignment="1">
      <alignment horizontal="left" vertical="center" wrapText="1"/>
    </xf>
    <xf numFmtId="0" fontId="21" fillId="0" borderId="13" xfId="8" applyFont="1" applyBorder="1" applyAlignment="1">
      <alignment horizontal="left" vertical="center" wrapText="1"/>
    </xf>
    <xf numFmtId="0" fontId="21" fillId="0" borderId="40" xfId="7" applyFont="1" applyFill="1" applyBorder="1" applyAlignment="1" applyProtection="1">
      <alignment horizontal="left" vertical="center" wrapText="1"/>
    </xf>
    <xf numFmtId="0" fontId="21" fillId="0" borderId="66" xfId="7" applyFont="1" applyFill="1" applyBorder="1" applyAlignment="1" applyProtection="1">
      <alignment horizontal="left" vertical="center" wrapText="1"/>
    </xf>
    <xf numFmtId="0" fontId="21" fillId="0" borderId="56" xfId="8" applyFont="1" applyBorder="1" applyAlignment="1">
      <alignment horizontal="center" vertical="center" wrapText="1"/>
    </xf>
    <xf numFmtId="0" fontId="20" fillId="0" borderId="50" xfId="7" applyFont="1" applyFill="1" applyBorder="1" applyAlignment="1" applyProtection="1">
      <alignment horizontal="left" vertical="center"/>
    </xf>
    <xf numFmtId="0" fontId="20" fillId="0" borderId="51" xfId="7" applyFont="1" applyFill="1" applyBorder="1" applyAlignment="1" applyProtection="1">
      <alignment horizontal="left" vertical="center"/>
    </xf>
    <xf numFmtId="0" fontId="21" fillId="0" borderId="68" xfId="7" applyFont="1" applyFill="1" applyBorder="1" applyAlignment="1" applyProtection="1">
      <alignment horizontal="center" vertical="center" wrapText="1"/>
    </xf>
    <xf numFmtId="0" fontId="21" fillId="0" borderId="56" xfId="7" applyFont="1" applyFill="1" applyBorder="1" applyAlignment="1" applyProtection="1">
      <alignment horizontal="center" vertical="center" wrapText="1"/>
    </xf>
    <xf numFmtId="0" fontId="21" fillId="0" borderId="77" xfId="7" applyFont="1" applyFill="1" applyBorder="1" applyAlignment="1" applyProtection="1">
      <alignment horizontal="center" vertical="center" wrapText="1"/>
    </xf>
    <xf numFmtId="0" fontId="56" fillId="0" borderId="0" xfId="0" applyFont="1" applyAlignment="1">
      <alignment horizontal="center"/>
    </xf>
    <xf numFmtId="0" fontId="47" fillId="0" borderId="0" xfId="8" applyFont="1" applyAlignment="1">
      <alignment horizontal="left" wrapText="1"/>
    </xf>
    <xf numFmtId="0" fontId="21" fillId="10" borderId="20" xfId="0" applyFont="1" applyFill="1" applyBorder="1" applyAlignment="1" applyProtection="1">
      <alignment horizontal="center" vertical="center"/>
    </xf>
    <xf numFmtId="0" fontId="21" fillId="10" borderId="21" xfId="0" applyFont="1" applyFill="1" applyBorder="1" applyAlignment="1" applyProtection="1">
      <alignment horizontal="center" vertical="center"/>
    </xf>
    <xf numFmtId="0" fontId="21" fillId="10" borderId="22" xfId="0" applyFont="1" applyFill="1" applyBorder="1" applyAlignment="1" applyProtection="1">
      <alignment horizontal="center" vertical="center"/>
    </xf>
    <xf numFmtId="0" fontId="17" fillId="10" borderId="20" xfId="0" applyFont="1" applyFill="1" applyBorder="1" applyAlignment="1" applyProtection="1">
      <alignment horizontal="left" vertical="center"/>
    </xf>
    <xf numFmtId="0" fontId="17" fillId="10" borderId="21" xfId="0" applyFont="1" applyFill="1" applyBorder="1" applyAlignment="1" applyProtection="1">
      <alignment horizontal="left" vertical="center"/>
    </xf>
    <xf numFmtId="0" fontId="17" fillId="10" borderId="47" xfId="0" applyFont="1" applyFill="1" applyBorder="1" applyAlignment="1" applyProtection="1">
      <alignment horizontal="left" vertical="center"/>
    </xf>
    <xf numFmtId="0" fontId="28" fillId="0" borderId="0" xfId="4" applyAlignment="1" applyProtection="1">
      <alignment horizontal="left" wrapText="1"/>
    </xf>
    <xf numFmtId="0" fontId="48" fillId="0" borderId="0" xfId="4" applyFont="1" applyAlignment="1" applyProtection="1">
      <alignment horizontal="left" vertical="top" wrapText="1"/>
    </xf>
    <xf numFmtId="0" fontId="20" fillId="3" borderId="0" xfId="8" applyFont="1" applyFill="1" applyAlignment="1">
      <alignment horizontal="center" vertical="center"/>
    </xf>
    <xf numFmtId="0" fontId="29" fillId="0" borderId="0" xfId="8" applyFont="1" applyAlignment="1">
      <alignment horizontal="left" vertical="top" wrapText="1"/>
    </xf>
    <xf numFmtId="0" fontId="46" fillId="0" borderId="11" xfId="8" applyFont="1" applyBorder="1" applyAlignment="1">
      <alignment horizontal="center" vertical="center" wrapText="1"/>
    </xf>
    <xf numFmtId="0" fontId="46" fillId="0" borderId="17" xfId="8" applyFont="1" applyBorder="1" applyAlignment="1">
      <alignment horizontal="center" vertical="center" wrapText="1"/>
    </xf>
    <xf numFmtId="0" fontId="46" fillId="0" borderId="14" xfId="8" applyFont="1" applyBorder="1" applyAlignment="1">
      <alignment horizontal="center" vertical="center" wrapText="1"/>
    </xf>
    <xf numFmtId="0" fontId="46" fillId="0" borderId="5" xfId="8" applyFont="1" applyBorder="1" applyAlignment="1">
      <alignment horizontal="center" vertical="center" wrapText="1"/>
    </xf>
    <xf numFmtId="0" fontId="46" fillId="0" borderId="0" xfId="8" applyFont="1" applyBorder="1" applyAlignment="1">
      <alignment horizontal="center" vertical="center" wrapText="1"/>
    </xf>
    <xf numFmtId="0" fontId="46" fillId="0" borderId="6" xfId="8" applyFont="1" applyBorder="1" applyAlignment="1">
      <alignment horizontal="center" vertical="center" wrapText="1"/>
    </xf>
    <xf numFmtId="0" fontId="46" fillId="0" borderId="23" xfId="8" applyFont="1" applyBorder="1" applyAlignment="1">
      <alignment horizontal="center" vertical="center" wrapText="1"/>
    </xf>
    <xf numFmtId="0" fontId="46" fillId="0" borderId="9" xfId="8" applyFont="1" applyBorder="1" applyAlignment="1">
      <alignment horizontal="center" vertical="center" wrapText="1"/>
    </xf>
    <xf numFmtId="0" fontId="46" fillId="0" borderId="10" xfId="8" applyFont="1" applyBorder="1" applyAlignment="1">
      <alignment horizontal="center" vertical="center" wrapText="1"/>
    </xf>
    <xf numFmtId="0" fontId="15" fillId="0" borderId="11" xfId="8" applyFont="1" applyBorder="1" applyAlignment="1">
      <alignment horizontal="center" vertical="center" wrapText="1"/>
    </xf>
    <xf numFmtId="0" fontId="15" fillId="0" borderId="17" xfId="8" applyFont="1" applyBorder="1" applyAlignment="1">
      <alignment horizontal="center" vertical="center"/>
    </xf>
    <xf numFmtId="0" fontId="15" fillId="0" borderId="14" xfId="8" applyFont="1" applyBorder="1" applyAlignment="1">
      <alignment horizontal="center" vertical="center"/>
    </xf>
    <xf numFmtId="0" fontId="15" fillId="0" borderId="5" xfId="8" applyFont="1" applyBorder="1" applyAlignment="1">
      <alignment horizontal="center" vertical="center"/>
    </xf>
    <xf numFmtId="0" fontId="15" fillId="0" borderId="0" xfId="8" applyFont="1" applyBorder="1" applyAlignment="1">
      <alignment horizontal="center" vertical="center"/>
    </xf>
    <xf numFmtId="0" fontId="15" fillId="0" borderId="6" xfId="8" applyFont="1" applyBorder="1" applyAlignment="1">
      <alignment horizontal="center" vertical="center"/>
    </xf>
    <xf numFmtId="0" fontId="15" fillId="0" borderId="23" xfId="8" applyFont="1" applyBorder="1" applyAlignment="1">
      <alignment horizontal="center" vertical="center"/>
    </xf>
    <xf numFmtId="0" fontId="15" fillId="0" borderId="9" xfId="8" applyFont="1" applyBorder="1" applyAlignment="1">
      <alignment horizontal="center" vertical="center"/>
    </xf>
    <xf numFmtId="0" fontId="15" fillId="0" borderId="10" xfId="8" applyFont="1" applyBorder="1" applyAlignment="1">
      <alignment horizontal="center" vertical="center"/>
    </xf>
    <xf numFmtId="0" fontId="7" fillId="4" borderId="0" xfId="0" applyFont="1" applyFill="1" applyAlignment="1" applyProtection="1">
      <alignment horizontal="center" vertical="center" wrapText="1"/>
    </xf>
    <xf numFmtId="0" fontId="4" fillId="0" borderId="5" xfId="0" applyFont="1" applyBorder="1" applyAlignment="1" applyProtection="1">
      <alignment horizontal="left"/>
    </xf>
    <xf numFmtId="0" fontId="4" fillId="0" borderId="0" xfId="0" applyFont="1" applyBorder="1" applyAlignment="1" applyProtection="1">
      <alignment horizontal="left"/>
    </xf>
    <xf numFmtId="0" fontId="0" fillId="0" borderId="5" xfId="0" applyBorder="1" applyAlignment="1" applyProtection="1">
      <alignment horizontal="left"/>
    </xf>
    <xf numFmtId="0" fontId="0" fillId="0" borderId="0" xfId="0" applyBorder="1" applyAlignment="1" applyProtection="1">
      <alignment horizontal="left"/>
    </xf>
    <xf numFmtId="0" fontId="4" fillId="4" borderId="0" xfId="0" applyNumberFormat="1" applyFont="1" applyFill="1" applyBorder="1" applyAlignment="1" applyProtection="1">
      <alignment horizontal="center" vertical="center"/>
    </xf>
    <xf numFmtId="0" fontId="11" fillId="21" borderId="0" xfId="0" applyNumberFormat="1" applyFont="1" applyFill="1" applyBorder="1" applyAlignment="1">
      <alignment horizontal="center" vertical="center"/>
    </xf>
    <xf numFmtId="0" fontId="11" fillId="21" borderId="0" xfId="0" applyNumberFormat="1" applyFont="1" applyFill="1" applyBorder="1" applyAlignment="1" applyProtection="1">
      <alignment horizontal="center" vertical="center"/>
    </xf>
    <xf numFmtId="0" fontId="0" fillId="0" borderId="0" xfId="0" applyAlignment="1" applyProtection="1">
      <alignment horizontal="left"/>
    </xf>
    <xf numFmtId="0" fontId="4" fillId="4" borderId="0" xfId="0" applyNumberFormat="1" applyFont="1" applyFill="1" applyBorder="1" applyAlignment="1">
      <alignment horizontal="center" vertical="center"/>
    </xf>
    <xf numFmtId="49" fontId="14" fillId="6" borderId="0" xfId="1" applyNumberFormat="1" applyFont="1" applyFill="1" applyBorder="1" applyAlignment="1" applyProtection="1">
      <alignment horizontal="center" vertical="center" wrapText="1"/>
    </xf>
    <xf numFmtId="0" fontId="11" fillId="4" borderId="0" xfId="0" applyNumberFormat="1"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xf>
    <xf numFmtId="0" fontId="0" fillId="4" borderId="9" xfId="0" applyFill="1" applyBorder="1" applyAlignment="1" applyProtection="1">
      <alignment horizontal="left"/>
    </xf>
  </cellXfs>
  <cellStyles count="12">
    <cellStyle name="Euro" xfId="11" xr:uid="{00000000-0005-0000-0000-000000000000}"/>
    <cellStyle name="Komma" xfId="3" builtinId="3"/>
    <cellStyle name="Link 2" xfId="4" xr:uid="{00000000-0005-0000-0000-000003000000}"/>
    <cellStyle name="Prozent" xfId="2" builtinId="5"/>
    <cellStyle name="Prozent 2" xfId="6" xr:uid="{00000000-0005-0000-0000-000005000000}"/>
    <cellStyle name="Standard" xfId="0" builtinId="0"/>
    <cellStyle name="Standard 2" xfId="5" xr:uid="{00000000-0005-0000-0000-000007000000}"/>
    <cellStyle name="Standard 3" xfId="8" xr:uid="{00000000-0005-0000-0000-000008000000}"/>
    <cellStyle name="Standard 4" xfId="10" xr:uid="{00000000-0005-0000-0000-000009000000}"/>
    <cellStyle name="Standard_Anl 4 AVV-SH" xfId="7" xr:uid="{00000000-0005-0000-0000-00000A000000}"/>
    <cellStyle name="Währung" xfId="1" builtinId="4"/>
    <cellStyle name="Währung 2" xfId="9" xr:uid="{00000000-0005-0000-0000-00000C000000}"/>
  </cellStyles>
  <dxfs count="61">
    <dxf>
      <font>
        <color rgb="FFFF0000"/>
      </font>
    </dxf>
    <dxf>
      <fill>
        <patternFill patternType="none">
          <bgColor auto="1"/>
        </patternFill>
      </fill>
      <border>
        <left/>
        <right/>
        <top/>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rgb="FFFF0000"/>
      </font>
    </dxf>
    <dxf>
      <font>
        <color rgb="FFFF0000"/>
      </font>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14"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0" tint="-0.14999847407452621"/>
        <name val="Calibri"/>
        <scheme val="minor"/>
      </font>
      <numFmt numFmtId="2" formatCode="0.00"/>
      <fill>
        <patternFill patternType="solid">
          <fgColor indexed="64"/>
          <bgColor theme="0" tint="-0.14996795556505021"/>
        </patternFill>
      </fill>
      <alignment horizontal="center" vertical="center" textRotation="0" wrapText="0" indent="0" justifyLastLine="0" shrinkToFit="0" readingOrder="0"/>
      <border diagonalUp="0" diagonalDown="0">
        <left style="thin">
          <color auto="1"/>
        </left>
        <right style="thin">
          <color auto="1"/>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rgb="FF00B050"/>
        <name val="Calibri"/>
        <scheme val="minor"/>
      </font>
      <numFmt numFmtId="2" formatCode="0.00"/>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border>
    </dxf>
    <dxf>
      <font>
        <b val="0"/>
        <i val="0"/>
        <strike val="0"/>
        <condense val="0"/>
        <extend val="0"/>
        <outline val="0"/>
        <shadow val="0"/>
        <u val="none"/>
        <vertAlign val="baseline"/>
        <sz val="11"/>
        <color rgb="FFFF0000"/>
        <name val="Calibri"/>
        <scheme val="minor"/>
      </font>
      <protection locked="1" hidden="0"/>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patternType="none">
          <bgColor auto="1"/>
        </patternFill>
      </fill>
    </dxf>
    <dxf>
      <fill>
        <patternFill patternType="none">
          <bgColor auto="1"/>
        </patternFill>
      </fill>
    </dxf>
    <dxf>
      <font>
        <color theme="0"/>
      </font>
      <fill>
        <patternFill patternType="none">
          <bgColor auto="1"/>
        </patternFill>
      </fill>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FF0000"/>
        <name val="Calibri"/>
        <scheme val="minor"/>
      </font>
      <numFmt numFmtId="14"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Calibri"/>
        <scheme val="minor"/>
      </font>
      <numFmt numFmtId="34" formatCode="_-* #,##0.00\ &quot;€&quot;_-;\-* #,##0.00\ &quot;€&quot;_-;_-* &quot;-&quot;??\ &quot;€&quot;_-;_-@_-"/>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0" tint="-0.14999847407452621"/>
        <name val="Calibri"/>
        <scheme val="minor"/>
      </font>
      <numFmt numFmtId="2" formatCode="0.00"/>
      <fill>
        <patternFill patternType="solid">
          <fgColor indexed="64"/>
          <bgColor theme="0" tint="-0.14996795556505021"/>
        </patternFill>
      </fill>
      <alignment horizontal="center" vertical="center" textRotation="0" wrapText="0" indent="0" justifyLastLine="0" shrinkToFit="0" readingOrder="0"/>
      <border diagonalUp="0" diagonalDown="0">
        <left style="thin">
          <color auto="1"/>
        </left>
        <right/>
        <top style="thin">
          <color theme="0" tint="-0.14996795556505021"/>
        </top>
        <bottom/>
      </border>
      <protection locked="1" hidden="0"/>
    </dxf>
    <dxf>
      <font>
        <b val="0"/>
        <i val="0"/>
        <strike val="0"/>
        <condense val="0"/>
        <extend val="0"/>
        <outline val="0"/>
        <shadow val="0"/>
        <u val="none"/>
        <vertAlign val="baseline"/>
        <sz val="11"/>
        <color rgb="FF00B050"/>
        <name val="Calibri"/>
        <scheme val="minor"/>
      </font>
      <numFmt numFmtId="2" formatCode="0.00"/>
      <alignment horizontal="center" vertical="center" textRotation="0" wrapText="0" indent="0" justifyLastLine="0" shrinkToFit="0" readingOrder="0"/>
      <border diagonalUp="0" diagonalDown="0" outline="0">
        <left style="thin">
          <color indexed="64"/>
        </left>
        <right style="thin">
          <color auto="1"/>
        </right>
        <top style="thin">
          <color indexed="64"/>
        </top>
        <bottom/>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numFmt numFmtId="0" formatCode="General"/>
      <alignment horizontal="center"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bottom"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style="thin">
          <color indexed="64"/>
        </vertical>
        <horizontal/>
      </border>
      <protection locked="0" hidden="0"/>
    </dxf>
    <dxf>
      <font>
        <b val="0"/>
        <i val="0"/>
        <strike val="0"/>
        <condense val="0"/>
        <extend val="0"/>
        <outline val="0"/>
        <shadow val="0"/>
        <u val="none"/>
        <vertAlign val="baseline"/>
        <sz val="11"/>
        <color rgb="FF00B050"/>
        <name val="Calibri"/>
        <scheme val="minor"/>
      </font>
      <alignment horizontal="center" vertical="center" textRotation="0" wrapText="0" indent="0" justifyLastLine="0" shrinkToFit="0" readingOrder="0"/>
      <border diagonalUp="0" diagonalDown="0">
        <left/>
        <right style="thin">
          <color indexed="64"/>
        </right>
        <top style="thin">
          <color indexed="64"/>
        </top>
        <bottom/>
        <vertical style="thin">
          <color indexed="64"/>
        </vertical>
        <horizontal/>
      </border>
      <protection locked="0" hidden="0"/>
    </dxf>
    <dxf>
      <border outline="0">
        <left style="thin">
          <color indexed="64"/>
        </left>
      </border>
    </dxf>
    <dxf>
      <font>
        <b val="0"/>
        <i val="0"/>
        <strike val="0"/>
        <condense val="0"/>
        <extend val="0"/>
        <outline val="0"/>
        <shadow val="0"/>
        <u val="none"/>
        <vertAlign val="baseline"/>
        <sz val="11"/>
        <color rgb="FFFF0000"/>
        <name val="Calibri"/>
        <scheme val="minor"/>
      </font>
      <protection locked="1" hidden="0"/>
    </dxf>
    <dxf>
      <fill>
        <patternFill patternType="solid">
          <fgColor indexed="64"/>
          <bgColor theme="0" tint="-0.14999847407452621"/>
        </patternFill>
      </fill>
      <alignment horizontal="center" vertical="center" textRotation="0" wrapText="1" indent="0" justifyLastLine="0" shrinkToFit="0" readingOrder="0"/>
      <protection locked="1" hidden="0"/>
    </dxf>
    <dxf>
      <font>
        <color theme="0"/>
      </font>
      <fill>
        <patternFill patternType="none">
          <bgColor auto="1"/>
        </patternFill>
      </fill>
    </dxf>
    <dxf>
      <fill>
        <patternFill patternType="none">
          <bgColor auto="1"/>
        </patternFill>
      </fill>
      <border>
        <right/>
        <top/>
        <bottom/>
        <vertical/>
        <horizontal/>
      </border>
    </dxf>
    <dxf>
      <fill>
        <patternFill patternType="none">
          <bgColor auto="1"/>
        </patternFill>
      </fill>
      <border>
        <right/>
        <top/>
        <bottom/>
        <vertical/>
        <horizontal/>
      </border>
    </dxf>
    <dxf>
      <fill>
        <patternFill patternType="none">
          <bgColor auto="1"/>
        </patternFill>
      </fill>
      <border>
        <right/>
        <top/>
        <bottom/>
        <vertical/>
        <horizontal/>
      </border>
    </dxf>
  </dxfs>
  <tableStyles count="1" defaultTableStyle="TableStyleMedium9" defaultPivotStyle="PivotStyleLight16">
    <tableStyle name="Peko" pivot="0" count="0" xr9:uid="{00000000-0011-0000-FFFF-FFFF00000000}"/>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30</xdr:row>
          <xdr:rowOff>182880</xdr:rowOff>
        </xdr:from>
        <xdr:to>
          <xdr:col>2</xdr:col>
          <xdr:colOff>106680</xdr:colOff>
          <xdr:row>32</xdr:row>
          <xdr:rowOff>22860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0</xdr:rowOff>
        </xdr:from>
        <xdr:to>
          <xdr:col>2</xdr:col>
          <xdr:colOff>137160</xdr:colOff>
          <xdr:row>31</xdr:row>
          <xdr:rowOff>38100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31</xdr:row>
          <xdr:rowOff>175260</xdr:rowOff>
        </xdr:from>
        <xdr:to>
          <xdr:col>8</xdr:col>
          <xdr:colOff>83820</xdr:colOff>
          <xdr:row>33</xdr:row>
          <xdr:rowOff>22860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29</xdr:row>
          <xdr:rowOff>175260</xdr:rowOff>
        </xdr:from>
        <xdr:to>
          <xdr:col>5</xdr:col>
          <xdr:colOff>0</xdr:colOff>
          <xdr:row>31</xdr:row>
          <xdr:rowOff>22860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518160</xdr:colOff>
          <xdr:row>32</xdr:row>
          <xdr:rowOff>38100</xdr:rowOff>
        </xdr:from>
        <xdr:to>
          <xdr:col>2</xdr:col>
          <xdr:colOff>99060</xdr:colOff>
          <xdr:row>32</xdr:row>
          <xdr:rowOff>175260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0</xdr:rowOff>
        </xdr:from>
        <xdr:to>
          <xdr:col>9</xdr:col>
          <xdr:colOff>259080</xdr:colOff>
          <xdr:row>27</xdr:row>
          <xdr:rowOff>22860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7620</xdr:rowOff>
        </xdr:from>
        <xdr:to>
          <xdr:col>9</xdr:col>
          <xdr:colOff>365760</xdr:colOff>
          <xdr:row>28</xdr:row>
          <xdr:rowOff>30480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27</xdr:row>
          <xdr:rowOff>175260</xdr:rowOff>
        </xdr:from>
        <xdr:to>
          <xdr:col>9</xdr:col>
          <xdr:colOff>350520</xdr:colOff>
          <xdr:row>29</xdr:row>
          <xdr:rowOff>30480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29</xdr:row>
          <xdr:rowOff>175260</xdr:rowOff>
        </xdr:from>
        <xdr:to>
          <xdr:col>8</xdr:col>
          <xdr:colOff>83820</xdr:colOff>
          <xdr:row>31</xdr:row>
          <xdr:rowOff>22860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30</xdr:row>
          <xdr:rowOff>182880</xdr:rowOff>
        </xdr:from>
        <xdr:to>
          <xdr:col>8</xdr:col>
          <xdr:colOff>83820</xdr:colOff>
          <xdr:row>32</xdr:row>
          <xdr:rowOff>22860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182880</xdr:rowOff>
        </xdr:from>
        <xdr:to>
          <xdr:col>5</xdr:col>
          <xdr:colOff>0</xdr:colOff>
          <xdr:row>32</xdr:row>
          <xdr:rowOff>22860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29</xdr:row>
          <xdr:rowOff>175260</xdr:rowOff>
        </xdr:from>
        <xdr:to>
          <xdr:col>10</xdr:col>
          <xdr:colOff>426720</xdr:colOff>
          <xdr:row>31</xdr:row>
          <xdr:rowOff>22860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30</xdr:row>
          <xdr:rowOff>182880</xdr:rowOff>
        </xdr:from>
        <xdr:to>
          <xdr:col>10</xdr:col>
          <xdr:colOff>426720</xdr:colOff>
          <xdr:row>32</xdr:row>
          <xdr:rowOff>22860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23</xdr:row>
          <xdr:rowOff>22860</xdr:rowOff>
        </xdr:from>
        <xdr:to>
          <xdr:col>9</xdr:col>
          <xdr:colOff>350520</xdr:colOff>
          <xdr:row>23</xdr:row>
          <xdr:rowOff>175260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23</xdr:row>
          <xdr:rowOff>22860</xdr:rowOff>
        </xdr:from>
        <xdr:to>
          <xdr:col>12</xdr:col>
          <xdr:colOff>350520</xdr:colOff>
          <xdr:row>23</xdr:row>
          <xdr:rowOff>175260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200025</xdr:colOff>
      <xdr:row>25</xdr:row>
      <xdr:rowOff>133350</xdr:rowOff>
    </xdr:from>
    <xdr:to>
      <xdr:col>13</xdr:col>
      <xdr:colOff>657225</xdr:colOff>
      <xdr:row>28</xdr:row>
      <xdr:rowOff>95250</xdr:rowOff>
    </xdr:to>
    <xdr:sp macro="" textlink="">
      <xdr:nvSpPr>
        <xdr:cNvPr id="7" name="Sprechblase: rechteckig 6">
          <a:extLst>
            <a:ext uri="{FF2B5EF4-FFF2-40B4-BE49-F238E27FC236}">
              <a16:creationId xmlns:a16="http://schemas.microsoft.com/office/drawing/2014/main" id="{00000000-0008-0000-0200-000007000000}"/>
            </a:ext>
          </a:extLst>
        </xdr:cNvPr>
        <xdr:cNvSpPr/>
      </xdr:nvSpPr>
      <xdr:spPr>
        <a:xfrm>
          <a:off x="4400550" y="5114925"/>
          <a:ext cx="962025" cy="533400"/>
        </a:xfrm>
        <a:prstGeom prst="wedgeRectCallout">
          <a:avLst>
            <a:gd name="adj1" fmla="val -92120"/>
            <a:gd name="adj2" fmla="val -64063"/>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b="1">
              <a:solidFill>
                <a:sysClr val="windowText" lastClr="000000"/>
              </a:solidFill>
            </a:rPr>
            <a:t>Auswahlfeld</a:t>
          </a:r>
        </a:p>
        <a:p>
          <a:pPr algn="l"/>
          <a:r>
            <a:rPr lang="de-DE" sz="900" b="0">
              <a:solidFill>
                <a:sysClr val="windowText" lastClr="000000"/>
              </a:solidFill>
            </a:rPr>
            <a:t>Bitte Eintrag aus Liste 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12</xdr:row>
      <xdr:rowOff>57150</xdr:rowOff>
    </xdr:from>
    <xdr:to>
      <xdr:col>4</xdr:col>
      <xdr:colOff>371475</xdr:colOff>
      <xdr:row>14</xdr:row>
      <xdr:rowOff>85725</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4943475" y="2266950"/>
          <a:ext cx="266700" cy="379095"/>
        </a:xfrm>
        <a:prstGeom prst="rightArrow">
          <a:avLst>
            <a:gd name="adj1" fmla="val 50000"/>
            <a:gd name="adj2" fmla="val 250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_PersBL" displayName="Tab_PersBL" ref="A3:S22" totalsRowShown="0" headerRowDxfId="56" dataDxfId="55" tableBorderDxfId="54" dataCellStyle="Währung">
  <tableColumns count="19">
    <tableColumn id="1" xr3:uid="{00000000-0010-0000-0000-000001000000}" name="Stellen-/_x000a_Personalnr._x000a__x000a_- Eingabe -" dataDxfId="53"/>
    <tableColumn id="19" xr3:uid="{00000000-0010-0000-0000-000013000000}" name="Einstellungs-_x000a_datum_x000a__x000a_- Eingabe -" dataDxfId="52"/>
    <tableColumn id="2" xr3:uid="{00000000-0010-0000-0000-000002000000}" name="_x000a_Funktion_x000a__x000a_- Auswahl -" dataDxfId="51"/>
    <tableColumn id="3" xr3:uid="{00000000-0010-0000-0000-000003000000}" name="_x000a_Tätigkeit/ Ausbildung_x000a__x000a_- Auswahl -" dataDxfId="50"/>
    <tableColumn id="4" xr3:uid="{00000000-0010-0000-0000-000004000000}" name="_x000a_Tarif_x000a__x000a_- Auswahl -" dataDxfId="49"/>
    <tableColumn id="5" xr3:uid="{00000000-0010-0000-0000-000005000000}" name="_x000a_Verg.-Gruppe_x000a__x000a_- Auswahl -" dataDxfId="48"/>
    <tableColumn id="6" xr3:uid="{00000000-0010-0000-0000-000006000000}" name="_x000a_Zeitstufe_x000a__x000a_- Eingabe -" dataDxfId="47"/>
    <tableColumn id="7" xr3:uid="{00000000-0010-0000-0000-000007000000}" name="_x000a_Stellenanteil_x000a__x000a_- Eingabe -" dataDxfId="46"/>
    <tableColumn id="8" xr3:uid="{00000000-0010-0000-0000-000008000000}" name="Spalte1" dataDxfId="45">
      <calculatedColumnFormula>IF(F4="",0,IF(F4="Fremdpersonal",VLOOKUP(D4,Tariftabellen!$T$3:$V$18,3,0),VLOOKUP(D4,Tariftabellen!$T$3:$V$18,2,0)))</calculatedColumnFormula>
    </tableColumn>
    <tableColumn id="9" xr3:uid="{00000000-0010-0000-0000-000009000000}" name="mtl. Entgelt_x000a_gem. Tarif-Tabelle_x000a_(VZÄ)" dataDxfId="44">
      <calculatedColumnFormula>IF(ISERROR(VLOOKUP(F4,INDIRECT("Tab_"&amp;E4),G4+1,0)),"",VLOOKUP(F4,INDIRECT("Tab_"&amp;E4),G4+2,0)*(1+$J$1))</calculatedColumnFormula>
    </tableColumn>
    <tableColumn id="10" xr3:uid="{00000000-0010-0000-0000-00000A000000}" name="Jahres-_x000a_sonder-_x000a_zahlung" dataDxfId="43" dataCellStyle="Währung">
      <calculatedColumnFormula>IF(AND($K$1&gt;0,H4&gt;0),$K$1,IF(ISERROR(VLOOKUP(F4,INDIRECT("Tab_"&amp;E4),2,0)),"",VLOOKUP(F4,INDIRECT("Tab_"&amp;E4),2,0)))</calculatedColumnFormula>
    </tableColumn>
    <tableColumn id="11" xr3:uid="{00000000-0010-0000-0000-00000B000000}" name="Entgelt_x000a__x000a_[gem. VZÄ-Anteil]_x000a_- monatlich -" dataDxfId="42" dataCellStyle="Währung">
      <calculatedColumnFormula>IF(F4&gt;0,J4*H4,0)</calculatedColumnFormula>
    </tableColumn>
    <tableColumn id="12" xr3:uid="{00000000-0010-0000-0000-00000C000000}" name="Zulagen_x000a__x000a_[gem. VZÄ-Anteil]_x000a_- jährlich -" dataDxfId="41" dataCellStyle="Währung">
      <calculatedColumnFormula>IF(H4&gt;0,(+$M$1*L4+('(A) AG-Anteil Soz.Vers.'!$C$8*'(A) Personal paL'!$H4))*12,0)</calculatedColumnFormula>
    </tableColumn>
    <tableColumn id="13" xr3:uid="{00000000-0010-0000-0000-00000D000000}" name="Jahressonder-zahlung_x000a_[gem. VZÄ-Anteil]_x000a_- jährlich -" dataDxfId="40" dataCellStyle="Währung">
      <calculatedColumnFormula>IF(ISERROR(K4*L4),0,K4*L4)</calculatedColumnFormula>
    </tableColumn>
    <tableColumn id="14" xr3:uid="{00000000-0010-0000-0000-00000E000000}" name="AG-Anteil_x000a_KV/ PV_x000a_[gem. VZÄ-Anteil]_x000a_- jährlich -" dataDxfId="39" dataCellStyle="Währung">
      <calculatedColumnFormula>IF(OR($F4="Minijob",$F4="Fremdpersonal",$H4=0),0,IF(($L4*12+$M4+$N4)&gt;'(A) AG-Anteil Soz.Vers.'!$C$33,'(A) AG-Anteil Soz.Vers.'!$C$33*$O$1,($L4*12+$M4+$N4)*$O$1))</calculatedColumnFormula>
    </tableColumn>
    <tableColumn id="15" xr3:uid="{00000000-0010-0000-0000-00000F000000}" name="AG-Anteil_x000a_AV/ RV/ Uml._x000a_[gem. VZÄ-Anteil]_x000a_- jährlich -" dataDxfId="38">
      <calculatedColumnFormula>IF($F4="Fremdpersonal",0,IF($F4="Minijob",$L4*12*'(A) AG-Anteil Soz.Vers.'!$C$30,IF(($L4*12+$M4+$N4)&gt;'(A) AG-Anteil Soz.Vers.'!$C$32,'(A) AG-Anteil Soz.Vers.'!$C$32*$P$1,($L4*12+$M4+$N4)*$P$1)))</calculatedColumnFormula>
    </tableColumn>
    <tableColumn id="16" xr3:uid="{00000000-0010-0000-0000-000010000000}" name="AG-Anteil_x000a_ZV_x000a_[gem. VZÄ-Anteil]_x000a_- jährlich -" dataDxfId="37" dataCellStyle="Währung">
      <calculatedColumnFormula>IF(OR(F4="Minijob",F4="Fremdpersonal",$Q$1=0,H4=0),0,+$Q$1*(L4*12+SUM(M4,N4)))</calculatedColumnFormula>
    </tableColumn>
    <tableColumn id="17" xr3:uid="{00000000-0010-0000-0000-000011000000}" name="Zuschläge_x000a__x000a_[gem. VZÄ-Anteil]_x000a_- jährlich -" dataDxfId="36" dataCellStyle="Währung">
      <calculatedColumnFormula>IF(OR(F4="Minijob",F4="Fremdpersonal",$R$1=0,H4=0),0,+$R$1*L4*12)</calculatedColumnFormula>
    </tableColumn>
    <tableColumn id="18" xr3:uid="{00000000-0010-0000-0000-000012000000}" name="Jahres-AG-Brutto_x000a_[gem. VZÄ-_x000a_Anteil]_x000a_- gesamt -" dataDxfId="35" dataCellStyle="Währung">
      <calculatedColumnFormula>(L4*12+SUM(M4:R4))</calculatedColumnFormula>
    </tableColumn>
  </tableColumns>
  <tableStyleInfo name="Pek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_PersFL" displayName="Tab_PersFL" ref="A3:S61" totalsRowShown="0" headerRowDxfId="31" dataDxfId="30" tableBorderDxfId="29" dataCellStyle="Währung">
  <tableColumns count="19">
    <tableColumn id="1" xr3:uid="{00000000-0010-0000-0100-000001000000}" name="Stellen-/_x000a_Personalnr._x000a__x000a_- Eingabe -" dataDxfId="28"/>
    <tableColumn id="19" xr3:uid="{00000000-0010-0000-0100-000013000000}" name="Einstellungs-_x000a_datum_x000a__x000a_- Eingabe -" dataDxfId="27"/>
    <tableColumn id="2" xr3:uid="{00000000-0010-0000-0100-000002000000}" name="_x000a_Funktion_x000a__x000a_- Auswahl -" dataDxfId="26"/>
    <tableColumn id="3" xr3:uid="{00000000-0010-0000-0100-000003000000}" name="_x000a_Tätigkeit/ Ausbildung_x000a__x000a_- Auswahl -" dataDxfId="25"/>
    <tableColumn id="4" xr3:uid="{00000000-0010-0000-0100-000004000000}" name="_x000a_Tarif_x000a__x000a_- Auswahl -" dataDxfId="24"/>
    <tableColumn id="5" xr3:uid="{00000000-0010-0000-0100-000005000000}" name="_x000a_Verg.-Gruppe_x000a__x000a_- Auswahl -" dataDxfId="23"/>
    <tableColumn id="6" xr3:uid="{00000000-0010-0000-0100-000006000000}" name="_x000a_Zeitstufe_x000a__x000a_- Eingabe -" dataDxfId="22"/>
    <tableColumn id="7" xr3:uid="{00000000-0010-0000-0100-000007000000}" name="_x000a_Stellenanteil_x000a__x000a_- Eingabe -" dataDxfId="21"/>
    <tableColumn id="8" xr3:uid="{00000000-0010-0000-0100-000008000000}" name="Spalte1" dataDxfId="20">
      <calculatedColumnFormula>IF(AND(F4="Fremdpersonal",C4=Tariftabellen!$S$20),VLOOKUP(D4,Tariftabellen!$T$7:$V$31,3,0),IF(AND(F4="Fremdpersonal",C4=Tariftabellen!$S$32),VLOOKUP(D4,Tariftabellen!$T$32:$V$53,3,0),IF(C4=Tariftabellen!$S$20,VLOOKUP(D4,Tariftabellen!$T$7:$V$31,2,0),IF(C4=Tariftabellen!$S$32,VLOOKUP(D4,Tariftabellen!$T$32:$V$53,2,0),0))))</calculatedColumnFormula>
    </tableColumn>
    <tableColumn id="9" xr3:uid="{00000000-0010-0000-0100-000009000000}" name="mtl. Entgelt_x000a_gem. Tarif-Tabelle_x000a_(VZÄ)" dataDxfId="19" dataCellStyle="Währung">
      <calculatedColumnFormula>IF(ISERROR(VLOOKUP(F4,INDIRECT("Tab_"&amp;E4),G4+2,0)),"",VLOOKUP(F4,INDIRECT("Tab_"&amp;E4),(G4+2),0)*(1+$J$1))</calculatedColumnFormula>
    </tableColumn>
    <tableColumn id="10" xr3:uid="{00000000-0010-0000-0100-00000A000000}" name="Jahres-_x000a_sonder-_x000a_zahlung" dataDxfId="18" dataCellStyle="Währung">
      <calculatedColumnFormula>IF(AND($K$1&gt;0,H4&gt;0),$K$1,IF(ISERROR(VLOOKUP(F4,INDIRECT("Tab_"&amp;E4),2,0)),"",VLOOKUP(F4,INDIRECT("Tab_"&amp;E4),2,0)))</calculatedColumnFormula>
    </tableColumn>
    <tableColumn id="11" xr3:uid="{00000000-0010-0000-0100-00000B000000}" name="Entgelt_x000a__x000a_[gem. VZÄ-Anteil]_x000a_- monatlich -" dataDxfId="17">
      <calculatedColumnFormula>IF(F4&gt;0,J4*H4,0)</calculatedColumnFormula>
    </tableColumn>
    <tableColumn id="12" xr3:uid="{00000000-0010-0000-0100-00000C000000}" name="Zulagen_x000a__x000a_[gem. VZÄ-Anteil]_x000a_- jährlich -" dataDxfId="16">
      <calculatedColumnFormula>IF(OR(F4="Minijob",F4="Fremdpersonal",H4=0),0,($M$1*L4+('(A) AG-Anteil Soz.Vers.'!$C$8*'(A) Personal paL'!$H4))*12)</calculatedColumnFormula>
    </tableColumn>
    <tableColumn id="13" xr3:uid="{00000000-0010-0000-0100-00000D000000}" name="Jahressonder-zahlung_x000a_[gem. VZÄ-Anteil]_x000a_- jährlich -" dataDxfId="15" dataCellStyle="Währung">
      <calculatedColumnFormula>IF(ISERROR(K4*L4),0,K4*L4)</calculatedColumnFormula>
    </tableColumn>
    <tableColumn id="14" xr3:uid="{00000000-0010-0000-0100-00000E000000}" name="AG-Anteil_x000a_KV/ PV_x000a_[gem. VZÄ-Anteil]_x000a_- jährlich -" dataDxfId="14" dataCellStyle="Währung">
      <calculatedColumnFormula>IF(OR(F4="Minijob",F4="Fremdpersonal",H4=0),0,IF((L4*12+M4+N4)&gt;'(A) AG-Anteil Soz.Vers.'!$C$33,'(A) AG-Anteil Soz.Vers.'!$C$33*$O$1,(L4*12+M4+N4)*$O$1))</calculatedColumnFormula>
    </tableColumn>
    <tableColumn id="15" xr3:uid="{00000000-0010-0000-0100-00000F000000}" name="AG-Anteil_x000a_AV/ RV/ Uml._x000a_[gem. VZÄ-Anteil]_x000a_- jährlich -" dataDxfId="13" dataCellStyle="Währung">
      <calculatedColumnFormula>IF(F4="Fremdpersonal",0,IF(F4="Minijob",L4*12*'(A) AG-Anteil Soz.Vers.'!$C$30,IF((L4*12+M4+N4)&gt;'(A) AG-Anteil Soz.Vers.'!$C$32,'(A) AG-Anteil Soz.Vers.'!$C$32*$P$1,(L4*12+M4+N4)*$P$1)))</calculatedColumnFormula>
    </tableColumn>
    <tableColumn id="16" xr3:uid="{00000000-0010-0000-0100-000010000000}" name="AG-Anteil_x000a_ZV_x000a_[gem. VZÄ-Anteil]_x000a_- jährlich -" dataDxfId="12" dataCellStyle="Währung">
      <calculatedColumnFormula>IF(OR(F4="Minijob",F4="Fremdpersonal",$Q$1=0,H4=0),0,+$Q$1*(L4*12+SUM(M4,N4)))</calculatedColumnFormula>
    </tableColumn>
    <tableColumn id="17" xr3:uid="{00000000-0010-0000-0100-000011000000}" name="Zuschläge_x000a__x000a_[gem. VZÄ-Anteil]_x000a_- jährlich -" dataDxfId="11">
      <calculatedColumnFormula>IF(OR(F4="Minijob",F4="Fremdpersonal",$R$1=0,H4=0),0,+$R$1*L4*12)</calculatedColumnFormula>
    </tableColumn>
    <tableColumn id="18" xr3:uid="{00000000-0010-0000-0100-000012000000}" name="Jahres-AG-Brutto_x000a__x000a_[gem. VZÄ-_x000a_Anteil]_x000a_- gesamt -" dataDxfId="10" dataCellStyle="Währung">
      <calculatedColumnFormula>(L4*12+SUM(M4:R4))</calculatedColumnFormula>
    </tableColumn>
  </tableColumns>
  <tableStyleInfo name="Pek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2:G42"/>
  <sheetViews>
    <sheetView showGridLines="0" tabSelected="1" workbookViewId="0">
      <selection activeCell="B28" sqref="B28:G28"/>
    </sheetView>
  </sheetViews>
  <sheetFormatPr baseColWidth="10" defaultRowHeight="14.4"/>
  <cols>
    <col min="1" max="1" width="20.5546875" customWidth="1"/>
    <col min="7" max="7" width="46.33203125" customWidth="1"/>
  </cols>
  <sheetData>
    <row r="2" spans="1:7" ht="15.6">
      <c r="A2" s="478" t="s">
        <v>618</v>
      </c>
    </row>
    <row r="4" spans="1:7" ht="57" customHeight="1">
      <c r="A4" s="479" t="s">
        <v>660</v>
      </c>
      <c r="B4" s="1121" t="s">
        <v>760</v>
      </c>
      <c r="C4" s="1122"/>
      <c r="D4" s="1122"/>
      <c r="E4" s="1122"/>
      <c r="F4" s="1122"/>
      <c r="G4" s="1122"/>
    </row>
    <row r="6" spans="1:7" ht="124.5" customHeight="1">
      <c r="A6" s="479" t="s">
        <v>388</v>
      </c>
      <c r="B6" s="1124" t="s">
        <v>731</v>
      </c>
      <c r="C6" s="1124"/>
      <c r="D6" s="1124"/>
      <c r="E6" s="1124"/>
      <c r="F6" s="1124"/>
      <c r="G6" s="1124"/>
    </row>
    <row r="7" spans="1:7" ht="78" customHeight="1">
      <c r="A7" s="479" t="s">
        <v>616</v>
      </c>
      <c r="B7" s="1124" t="s">
        <v>657</v>
      </c>
      <c r="C7" s="1124"/>
      <c r="D7" s="1124"/>
      <c r="E7" s="1124"/>
      <c r="F7" s="1124"/>
      <c r="G7" s="1124"/>
    </row>
    <row r="8" spans="1:7" ht="78" customHeight="1">
      <c r="A8" s="479" t="s">
        <v>640</v>
      </c>
      <c r="B8" s="1124" t="s">
        <v>641</v>
      </c>
      <c r="C8" s="1124"/>
      <c r="D8" s="1124"/>
      <c r="E8" s="1124"/>
      <c r="F8" s="1124"/>
      <c r="G8" s="1124"/>
    </row>
    <row r="9" spans="1:7" ht="184.95" customHeight="1">
      <c r="A9" s="1056" t="s">
        <v>744</v>
      </c>
      <c r="B9" s="1124" t="s">
        <v>709</v>
      </c>
      <c r="C9" s="1124"/>
      <c r="D9" s="1124"/>
      <c r="E9" s="1124"/>
      <c r="F9" s="1124"/>
      <c r="G9" s="1124"/>
    </row>
    <row r="10" spans="1:7" ht="93" customHeight="1">
      <c r="A10" s="479"/>
      <c r="B10" s="1124" t="s">
        <v>740</v>
      </c>
      <c r="C10" s="1124"/>
      <c r="D10" s="1124"/>
      <c r="E10" s="1124"/>
      <c r="F10" s="1124"/>
      <c r="G10" s="1124"/>
    </row>
    <row r="11" spans="1:7" ht="171.75" customHeight="1">
      <c r="A11" s="479"/>
      <c r="B11" s="1124" t="s">
        <v>673</v>
      </c>
      <c r="C11" s="1124"/>
      <c r="D11" s="1124"/>
      <c r="E11" s="1124"/>
      <c r="F11" s="1124"/>
      <c r="G11" s="1124"/>
    </row>
    <row r="12" spans="1:7" ht="43.95" customHeight="1">
      <c r="A12" s="1056" t="s">
        <v>745</v>
      </c>
      <c r="B12" s="1124" t="s">
        <v>674</v>
      </c>
      <c r="C12" s="1124"/>
      <c r="D12" s="1124"/>
      <c r="E12" s="1124"/>
      <c r="F12" s="1124"/>
      <c r="G12" s="1124"/>
    </row>
    <row r="14" spans="1:7" ht="25.95" customHeight="1">
      <c r="A14" s="479" t="s">
        <v>747</v>
      </c>
      <c r="B14" s="1124" t="s">
        <v>748</v>
      </c>
      <c r="C14" s="1124"/>
      <c r="D14" s="1124"/>
      <c r="E14" s="1124"/>
      <c r="F14" s="1124"/>
      <c r="G14" s="1124"/>
    </row>
    <row r="15" spans="1:7" ht="43.2" customHeight="1">
      <c r="A15" s="1123" t="s">
        <v>746</v>
      </c>
      <c r="B15" s="1123"/>
      <c r="C15" s="1123"/>
      <c r="D15" s="1123"/>
      <c r="E15" s="1123"/>
      <c r="F15" s="1123"/>
      <c r="G15" s="1123"/>
    </row>
    <row r="16" spans="1:7">
      <c r="A16" s="479" t="s">
        <v>617</v>
      </c>
    </row>
    <row r="18" spans="1:7">
      <c r="A18" t="s">
        <v>654</v>
      </c>
    </row>
    <row r="21" spans="1:7" ht="18">
      <c r="A21" s="1068" t="s">
        <v>752</v>
      </c>
    </row>
    <row r="22" spans="1:7" ht="15" thickBot="1"/>
    <row r="23" spans="1:7" ht="16.2" thickBot="1">
      <c r="A23" s="1069" t="s">
        <v>753</v>
      </c>
      <c r="B23" s="1117" t="s">
        <v>754</v>
      </c>
      <c r="C23" s="1117"/>
      <c r="D23" s="1117"/>
      <c r="E23" s="1117"/>
      <c r="F23" s="1117"/>
      <c r="G23" s="1118"/>
    </row>
    <row r="24" spans="1:7">
      <c r="A24" s="1070">
        <v>45593</v>
      </c>
      <c r="B24" s="1119" t="s">
        <v>836</v>
      </c>
      <c r="C24" s="1119"/>
      <c r="D24" s="1119"/>
      <c r="E24" s="1119"/>
      <c r="F24" s="1119"/>
      <c r="G24" s="1120"/>
    </row>
    <row r="25" spans="1:7">
      <c r="A25" s="1071">
        <v>45607</v>
      </c>
      <c r="B25" s="1113" t="s">
        <v>837</v>
      </c>
      <c r="C25" s="1113"/>
      <c r="D25" s="1113"/>
      <c r="E25" s="1113"/>
      <c r="F25" s="1113"/>
      <c r="G25" s="1114"/>
    </row>
    <row r="26" spans="1:7">
      <c r="A26" s="1071">
        <v>45630</v>
      </c>
      <c r="B26" s="1113" t="s">
        <v>847</v>
      </c>
      <c r="C26" s="1113"/>
      <c r="D26" s="1113"/>
      <c r="E26" s="1113"/>
      <c r="F26" s="1113"/>
      <c r="G26" s="1114"/>
    </row>
    <row r="27" spans="1:7">
      <c r="A27" s="1071">
        <v>45684</v>
      </c>
      <c r="B27" s="1113" t="s">
        <v>851</v>
      </c>
      <c r="C27" s="1113"/>
      <c r="D27" s="1113"/>
      <c r="E27" s="1113"/>
      <c r="F27" s="1113"/>
      <c r="G27" s="1114"/>
    </row>
    <row r="28" spans="1:7">
      <c r="A28" s="1071"/>
      <c r="B28" s="1113"/>
      <c r="C28" s="1113"/>
      <c r="D28" s="1113"/>
      <c r="E28" s="1113"/>
      <c r="F28" s="1113"/>
      <c r="G28" s="1114"/>
    </row>
    <row r="29" spans="1:7">
      <c r="A29" s="1071"/>
      <c r="B29" s="1113"/>
      <c r="C29" s="1113"/>
      <c r="D29" s="1113"/>
      <c r="E29" s="1113"/>
      <c r="F29" s="1113"/>
      <c r="G29" s="1114"/>
    </row>
    <row r="30" spans="1:7">
      <c r="A30" s="1071"/>
      <c r="B30" s="1113"/>
      <c r="C30" s="1113"/>
      <c r="D30" s="1113"/>
      <c r="E30" s="1113"/>
      <c r="F30" s="1113"/>
      <c r="G30" s="1114"/>
    </row>
    <row r="31" spans="1:7">
      <c r="A31" s="1071"/>
      <c r="B31" s="1113"/>
      <c r="C31" s="1113"/>
      <c r="D31" s="1113"/>
      <c r="E31" s="1113"/>
      <c r="F31" s="1113"/>
      <c r="G31" s="1114"/>
    </row>
    <row r="32" spans="1:7">
      <c r="A32" s="291"/>
      <c r="B32" s="1113"/>
      <c r="C32" s="1113"/>
      <c r="D32" s="1113"/>
      <c r="E32" s="1113"/>
      <c r="F32" s="1113"/>
      <c r="G32" s="1114"/>
    </row>
    <row r="33" spans="1:7">
      <c r="A33" s="291"/>
      <c r="B33" s="1113"/>
      <c r="C33" s="1113"/>
      <c r="D33" s="1113"/>
      <c r="E33" s="1113"/>
      <c r="F33" s="1113"/>
      <c r="G33" s="1114"/>
    </row>
    <row r="34" spans="1:7">
      <c r="A34" s="291"/>
      <c r="B34" s="1113"/>
      <c r="C34" s="1113"/>
      <c r="D34" s="1113"/>
      <c r="E34" s="1113"/>
      <c r="F34" s="1113"/>
      <c r="G34" s="1114"/>
    </row>
    <row r="35" spans="1:7">
      <c r="A35" s="291"/>
      <c r="B35" s="1113"/>
      <c r="C35" s="1113"/>
      <c r="D35" s="1113"/>
      <c r="E35" s="1113"/>
      <c r="F35" s="1113"/>
      <c r="G35" s="1114"/>
    </row>
    <row r="36" spans="1:7">
      <c r="A36" s="291"/>
      <c r="B36" s="1113"/>
      <c r="C36" s="1113"/>
      <c r="D36" s="1113"/>
      <c r="E36" s="1113"/>
      <c r="F36" s="1113"/>
      <c r="G36" s="1114"/>
    </row>
    <row r="37" spans="1:7">
      <c r="A37" s="291"/>
      <c r="B37" s="1113"/>
      <c r="C37" s="1113"/>
      <c r="D37" s="1113"/>
      <c r="E37" s="1113"/>
      <c r="F37" s="1113"/>
      <c r="G37" s="1114"/>
    </row>
    <row r="38" spans="1:7">
      <c r="A38" s="291"/>
      <c r="B38" s="1113"/>
      <c r="C38" s="1113"/>
      <c r="D38" s="1113"/>
      <c r="E38" s="1113"/>
      <c r="F38" s="1113"/>
      <c r="G38" s="1114"/>
    </row>
    <row r="39" spans="1:7">
      <c r="A39" s="291"/>
      <c r="B39" s="1113"/>
      <c r="C39" s="1113"/>
      <c r="D39" s="1113"/>
      <c r="E39" s="1113"/>
      <c r="F39" s="1113"/>
      <c r="G39" s="1114"/>
    </row>
    <row r="40" spans="1:7">
      <c r="A40" s="291"/>
      <c r="B40" s="1113"/>
      <c r="C40" s="1113"/>
      <c r="D40" s="1113"/>
      <c r="E40" s="1113"/>
      <c r="F40" s="1113"/>
      <c r="G40" s="1114"/>
    </row>
    <row r="41" spans="1:7">
      <c r="A41" s="291"/>
      <c r="B41" s="1113"/>
      <c r="C41" s="1113"/>
      <c r="D41" s="1113"/>
      <c r="E41" s="1113"/>
      <c r="F41" s="1113"/>
      <c r="G41" s="1114"/>
    </row>
    <row r="42" spans="1:7" ht="15" thickBot="1">
      <c r="A42" s="1072"/>
      <c r="B42" s="1115"/>
      <c r="C42" s="1115"/>
      <c r="D42" s="1115"/>
      <c r="E42" s="1115"/>
      <c r="F42" s="1115"/>
      <c r="G42" s="1116"/>
    </row>
  </sheetData>
  <sheetProtection algorithmName="SHA-512" hashValue="lxms4WrfSnQexP5A8bPN7ltif6SNRHI6+Lelsv3tsOidMPVZM4JLUlz5Mr4o6vwPTr6i3vYlK+ddSXVyFnjqEA==" saltValue="eGxAjMqcsr53kwDap4ibfQ==" spinCount="100000" sheet="1" selectLockedCells="1"/>
  <mergeCells count="30">
    <mergeCell ref="B4:G4"/>
    <mergeCell ref="A15:G15"/>
    <mergeCell ref="B6:G6"/>
    <mergeCell ref="B9:G9"/>
    <mergeCell ref="B12:G12"/>
    <mergeCell ref="B7:G7"/>
    <mergeCell ref="B8:G8"/>
    <mergeCell ref="B10:G10"/>
    <mergeCell ref="B11:G11"/>
    <mergeCell ref="B14:G14"/>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tabColor rgb="FFFFFF00"/>
  </sheetPr>
  <dimension ref="A1:W186"/>
  <sheetViews>
    <sheetView workbookViewId="0">
      <pane xSplit="1" ySplit="6" topLeftCell="B7" activePane="bottomRight" state="frozen"/>
      <selection pane="topRight" activeCell="B1" sqref="B1"/>
      <selection pane="bottomLeft" activeCell="A7" sqref="A7"/>
      <selection pane="bottomRight" activeCell="F6" sqref="F6"/>
    </sheetView>
  </sheetViews>
  <sheetFormatPr baseColWidth="10" defaultRowHeight="14.4"/>
  <cols>
    <col min="1" max="1" width="40.5546875" style="246" customWidth="1"/>
    <col min="2" max="2" width="18.109375" style="13" customWidth="1"/>
    <col min="3" max="3" width="11.33203125" style="13" customWidth="1"/>
    <col min="4" max="4" width="16.88671875" style="13" customWidth="1"/>
    <col min="5" max="5" width="16" style="13" customWidth="1"/>
    <col min="6" max="6" width="13.88671875" style="13" customWidth="1"/>
    <col min="7" max="7" width="3" style="13" hidden="1" customWidth="1"/>
    <col min="8" max="10" width="14.33203125" style="13" customWidth="1"/>
    <col min="11" max="12" width="15.6640625" style="13" customWidth="1"/>
    <col min="13" max="13" width="13.88671875" style="13" customWidth="1"/>
    <col min="14" max="14" width="9.5546875" style="227" customWidth="1"/>
    <col min="15" max="15" width="15.5546875" style="13" customWidth="1"/>
    <col min="16" max="16" width="14.88671875" style="12" hidden="1" customWidth="1"/>
    <col min="17" max="17" width="14" style="13" customWidth="1"/>
    <col min="18" max="19" width="13.88671875" style="13" customWidth="1"/>
    <col min="20" max="21" width="15.44140625" style="13" customWidth="1"/>
    <col min="22" max="22" width="13.88671875" style="13" customWidth="1"/>
    <col min="23" max="23" width="15.5546875" bestFit="1" customWidth="1"/>
  </cols>
  <sheetData>
    <row r="1" spans="1:23">
      <c r="A1" s="236" t="str">
        <f>Basis!A1</f>
        <v>Stand: 27.01.2025</v>
      </c>
      <c r="B1" s="237"/>
      <c r="C1" s="237"/>
      <c r="D1" s="238"/>
      <c r="E1" s="238"/>
      <c r="F1" s="239"/>
      <c r="G1" s="239"/>
      <c r="H1"/>
      <c r="I1" s="240"/>
      <c r="J1" s="241"/>
      <c r="K1" s="241"/>
      <c r="L1" s="242"/>
      <c r="M1" s="243"/>
      <c r="N1" s="244"/>
      <c r="O1" s="245"/>
      <c r="P1" s="381"/>
      <c r="Q1" s="238"/>
      <c r="R1" s="238"/>
      <c r="S1" s="238"/>
      <c r="T1" s="239"/>
      <c r="U1" s="239"/>
      <c r="V1" s="238"/>
    </row>
    <row r="2" spans="1:23">
      <c r="H2" s="247"/>
      <c r="I2" s="248"/>
      <c r="J2" s="248"/>
      <c r="K2" s="247"/>
      <c r="L2" s="247"/>
      <c r="M2" s="247"/>
      <c r="N2" s="249"/>
      <c r="O2" s="247"/>
      <c r="P2" s="382"/>
      <c r="Q2" s="247"/>
      <c r="R2" s="247"/>
      <c r="S2" s="247"/>
      <c r="T2" s="247"/>
      <c r="U2" s="247"/>
      <c r="V2" s="247"/>
    </row>
    <row r="3" spans="1:23" ht="16.2" thickBot="1">
      <c r="A3" s="108" t="s">
        <v>664</v>
      </c>
      <c r="B3" s="109"/>
      <c r="C3" s="109"/>
      <c r="D3" s="110" t="s">
        <v>274</v>
      </c>
      <c r="E3" s="111">
        <f>+Basis!B3</f>
        <v>2025</v>
      </c>
      <c r="F3" s="112"/>
      <c r="G3" s="113"/>
      <c r="H3" s="114"/>
      <c r="I3" s="1255"/>
      <c r="J3" s="1256"/>
      <c r="K3" s="1256"/>
      <c r="L3" s="115"/>
      <c r="M3" s="116"/>
      <c r="N3" s="117"/>
      <c r="O3" s="116"/>
      <c r="P3" s="383"/>
      <c r="Q3" s="118"/>
      <c r="R3" s="116"/>
      <c r="S3" s="116"/>
      <c r="T3" s="116"/>
      <c r="U3" s="116"/>
      <c r="V3" s="467"/>
    </row>
    <row r="4" spans="1:23" ht="14.4" customHeight="1">
      <c r="A4" s="1257" t="s">
        <v>275</v>
      </c>
      <c r="B4" s="1259" t="s">
        <v>276</v>
      </c>
      <c r="C4" s="1261" t="s">
        <v>277</v>
      </c>
      <c r="D4" s="1261" t="s">
        <v>278</v>
      </c>
      <c r="E4" s="1261" t="s">
        <v>279</v>
      </c>
      <c r="F4" s="1261" t="s">
        <v>280</v>
      </c>
      <c r="G4" s="1261" t="s">
        <v>281</v>
      </c>
      <c r="H4" s="1264" t="s">
        <v>282</v>
      </c>
      <c r="I4" s="1265"/>
      <c r="J4" s="1265"/>
      <c r="K4" s="1266"/>
      <c r="L4" s="1273" t="s">
        <v>579</v>
      </c>
      <c r="M4" s="1275" t="s">
        <v>679</v>
      </c>
      <c r="N4" s="1277" t="s">
        <v>283</v>
      </c>
      <c r="O4" s="1261" t="s">
        <v>284</v>
      </c>
      <c r="P4" s="1279" t="s">
        <v>285</v>
      </c>
      <c r="Q4" s="1261" t="s">
        <v>286</v>
      </c>
      <c r="R4" s="1261" t="s">
        <v>287</v>
      </c>
      <c r="S4" s="1261" t="s">
        <v>288</v>
      </c>
      <c r="T4" s="1261" t="s">
        <v>289</v>
      </c>
      <c r="U4" s="1261" t="s">
        <v>426</v>
      </c>
      <c r="V4" s="1269" t="str">
        <f>"Ek-Zinsen 
" &amp; ROUND(Berechnungsdaten!W11*100,2) &amp; " %"</f>
        <v>Ek-Zinsen 
1,18 %</v>
      </c>
    </row>
    <row r="5" spans="1:23" ht="52.2" customHeight="1" thickBot="1">
      <c r="A5" s="1258"/>
      <c r="B5" s="1260"/>
      <c r="C5" s="1262"/>
      <c r="D5" s="1263"/>
      <c r="E5" s="1263"/>
      <c r="F5" s="1263"/>
      <c r="G5" s="1263"/>
      <c r="H5" s="944" t="s">
        <v>290</v>
      </c>
      <c r="I5" s="944" t="s">
        <v>291</v>
      </c>
      <c r="J5" s="944" t="s">
        <v>292</v>
      </c>
      <c r="K5" s="945" t="s">
        <v>589</v>
      </c>
      <c r="L5" s="1274"/>
      <c r="M5" s="1276"/>
      <c r="N5" s="1278"/>
      <c r="O5" s="1263" t="s">
        <v>284</v>
      </c>
      <c r="P5" s="1280"/>
      <c r="Q5" s="1263"/>
      <c r="R5" s="1263"/>
      <c r="S5" s="1263"/>
      <c r="T5" s="1263"/>
      <c r="U5" s="1263"/>
      <c r="V5" s="1270"/>
    </row>
    <row r="6" spans="1:23" ht="27.6" customHeight="1" thickBot="1">
      <c r="A6" s="119" t="s">
        <v>293</v>
      </c>
      <c r="B6" s="120"/>
      <c r="C6" s="121"/>
      <c r="D6" s="122"/>
      <c r="E6" s="123">
        <f>E7+E16+E25+E37+E64</f>
        <v>0</v>
      </c>
      <c r="F6" s="123">
        <f>SUM(F8:F15)</f>
        <v>0</v>
      </c>
      <c r="G6" s="123"/>
      <c r="H6" s="123">
        <f>H7+H16+H25+H37+H64</f>
        <v>0</v>
      </c>
      <c r="I6" s="123">
        <f t="shared" ref="I6:K6" si="0">I7+I16+I25+I37+I64</f>
        <v>0</v>
      </c>
      <c r="J6" s="123">
        <f t="shared" si="0"/>
        <v>0</v>
      </c>
      <c r="K6" s="123">
        <f t="shared" si="0"/>
        <v>0</v>
      </c>
      <c r="L6" s="125"/>
      <c r="M6" s="101"/>
      <c r="N6" s="126"/>
      <c r="O6" s="127">
        <f t="shared" ref="O6:U6" si="1">+O7+O16+O25+O37+O64</f>
        <v>0</v>
      </c>
      <c r="P6" s="384">
        <f t="shared" si="1"/>
        <v>0</v>
      </c>
      <c r="Q6" s="123">
        <f t="shared" si="1"/>
        <v>0</v>
      </c>
      <c r="R6" s="124">
        <f t="shared" si="1"/>
        <v>0</v>
      </c>
      <c r="S6" s="123">
        <f t="shared" si="1"/>
        <v>0</v>
      </c>
      <c r="T6" s="123">
        <f t="shared" si="1"/>
        <v>0</v>
      </c>
      <c r="U6" s="123">
        <f t="shared" si="1"/>
        <v>0</v>
      </c>
      <c r="V6" s="128">
        <f>+V7+V16+V25+V37+V64</f>
        <v>0</v>
      </c>
    </row>
    <row r="7" spans="1:23" ht="27.6" customHeight="1" thickBot="1">
      <c r="A7" s="129" t="s">
        <v>294</v>
      </c>
      <c r="B7" s="130"/>
      <c r="C7" s="131"/>
      <c r="D7" s="132"/>
      <c r="E7" s="133">
        <f>SUM(E8:E15)</f>
        <v>0</v>
      </c>
      <c r="F7" s="133">
        <f>SUM(F8:F15)</f>
        <v>0</v>
      </c>
      <c r="G7" s="133"/>
      <c r="H7" s="133">
        <f>SUM(H8:H15)</f>
        <v>0</v>
      </c>
      <c r="I7" s="133">
        <f>SUM(I8:I15)</f>
        <v>0</v>
      </c>
      <c r="J7" s="133">
        <f>SUM(J8:J15)</f>
        <v>0</v>
      </c>
      <c r="K7" s="134">
        <f>SUM(K8:K15)</f>
        <v>0</v>
      </c>
      <c r="L7" s="135">
        <f>SUM(L8:L15)</f>
        <v>0</v>
      </c>
      <c r="M7" s="136"/>
      <c r="N7" s="137"/>
      <c r="O7" s="134">
        <f t="shared" ref="O7:U7" si="2">SUM(O8:O15)</f>
        <v>0</v>
      </c>
      <c r="P7" s="385">
        <f t="shared" si="2"/>
        <v>0</v>
      </c>
      <c r="Q7" s="133">
        <f t="shared" si="2"/>
        <v>0</v>
      </c>
      <c r="R7" s="134">
        <f t="shared" si="2"/>
        <v>0</v>
      </c>
      <c r="S7" s="738">
        <f t="shared" si="2"/>
        <v>0</v>
      </c>
      <c r="T7" s="738">
        <f t="shared" si="2"/>
        <v>0</v>
      </c>
      <c r="U7" s="738">
        <f t="shared" si="2"/>
        <v>0</v>
      </c>
      <c r="V7" s="138">
        <f>SUM(V8:V15)</f>
        <v>0</v>
      </c>
    </row>
    <row r="8" spans="1:23">
      <c r="A8" s="139">
        <v>1</v>
      </c>
      <c r="B8" s="140"/>
      <c r="C8" s="141"/>
      <c r="D8" s="142"/>
      <c r="E8" s="143"/>
      <c r="F8" s="143"/>
      <c r="G8" s="144"/>
      <c r="H8" s="143"/>
      <c r="I8" s="143"/>
      <c r="J8" s="143"/>
      <c r="K8" s="145"/>
      <c r="L8" s="146"/>
      <c r="M8" s="102">
        <v>2.5000000000000001E-2</v>
      </c>
      <c r="N8" s="147">
        <f>IF(AND(E8&gt;0,$E$3-D8&lt;100/M8/100),100/M8/100-($E$3-D8),0)</f>
        <v>0</v>
      </c>
      <c r="O8" s="148">
        <f t="shared" ref="O8:O15" si="3">IF((+E8-K8-F8)&gt;=0,IF(N8&gt;0,(+E8-K8-F8)*M8,0),0)</f>
        <v>0</v>
      </c>
      <c r="P8" s="734">
        <f>IF(N8&gt;0,M8*(E8-F8)*N8,0)</f>
        <v>0</v>
      </c>
      <c r="Q8" s="150">
        <f>IF(AND(H8&lt;&gt;"",N8&gt;0),+H8*M8*N8,0)</f>
        <v>0</v>
      </c>
      <c r="R8" s="150">
        <f>+I8*M8*N8</f>
        <v>0</v>
      </c>
      <c r="S8" s="150">
        <f>+K8*M8*(N8)</f>
        <v>0</v>
      </c>
      <c r="T8" s="379">
        <f>Darlehen!F7</f>
        <v>0</v>
      </c>
      <c r="U8" s="456">
        <f>Darlehen!H7</f>
        <v>0</v>
      </c>
      <c r="V8" s="460">
        <f>Q8*Berechnungsdaten!$W$11</f>
        <v>0</v>
      </c>
      <c r="W8" s="747" t="str">
        <f>IF(E8=SUM(H8:K8),"Ok",E8-SUM(H8:K8))</f>
        <v>Ok</v>
      </c>
    </row>
    <row r="9" spans="1:23">
      <c r="A9" s="436">
        <v>2</v>
      </c>
      <c r="B9" s="184"/>
      <c r="C9" s="723"/>
      <c r="D9" s="186"/>
      <c r="E9" s="187"/>
      <c r="F9" s="187"/>
      <c r="G9" s="724"/>
      <c r="H9" s="187"/>
      <c r="I9" s="187"/>
      <c r="J9" s="187"/>
      <c r="K9" s="725"/>
      <c r="L9" s="726"/>
      <c r="M9" s="735">
        <v>2.5000000000000001E-2</v>
      </c>
      <c r="N9" s="158">
        <f t="shared" ref="N9:N11" si="4">IF(AND(E9&gt;0,$E$3-D9&lt;100/M9/100),100/M9/100-($E$3-D9),0)</f>
        <v>0</v>
      </c>
      <c r="O9" s="171">
        <f t="shared" ref="O9:O11" si="5">IF((+E9-K9-F9)&gt;=0,IF(N9&gt;0,(+E9-K9-F9)*M9,0),0)</f>
        <v>0</v>
      </c>
      <c r="P9" s="387">
        <f t="shared" ref="P9:P11" si="6">IF(N9&gt;0,M9*(E9-F9)*N9,0)</f>
        <v>0</v>
      </c>
      <c r="Q9" s="160">
        <f t="shared" ref="Q9:Q11" si="7">IF(AND(H9&lt;&gt;"",N9&gt;0),+H9*M9*N9,0)</f>
        <v>0</v>
      </c>
      <c r="R9" s="160">
        <f t="shared" ref="R9:R11" si="8">+I9*M9*N9</f>
        <v>0</v>
      </c>
      <c r="S9" s="160">
        <f t="shared" ref="S9:S11" si="9">+K9*M9*(N9)</f>
        <v>0</v>
      </c>
      <c r="T9" s="736">
        <f>Darlehen!F8</f>
        <v>0</v>
      </c>
      <c r="U9" s="457">
        <f>Darlehen!H8</f>
        <v>0</v>
      </c>
      <c r="V9" s="737">
        <f>Q9*Berechnungsdaten!$W$11</f>
        <v>0</v>
      </c>
      <c r="W9" s="747" t="str">
        <f t="shared" ref="W9:W24" si="10">IF(E9=SUM(H9:K9),"Ok",E9-SUM(H9:K9))</f>
        <v>Ok</v>
      </c>
    </row>
    <row r="10" spans="1:23">
      <c r="A10" s="436">
        <v>3</v>
      </c>
      <c r="B10" s="184"/>
      <c r="C10" s="723"/>
      <c r="D10" s="186"/>
      <c r="E10" s="187"/>
      <c r="F10" s="187"/>
      <c r="G10" s="724"/>
      <c r="H10" s="187"/>
      <c r="I10" s="187"/>
      <c r="J10" s="187"/>
      <c r="K10" s="725"/>
      <c r="L10" s="726"/>
      <c r="M10" s="735">
        <v>2.5000000000000001E-2</v>
      </c>
      <c r="N10" s="158">
        <f t="shared" si="4"/>
        <v>0</v>
      </c>
      <c r="O10" s="171">
        <f t="shared" si="5"/>
        <v>0</v>
      </c>
      <c r="P10" s="387">
        <f t="shared" si="6"/>
        <v>0</v>
      </c>
      <c r="Q10" s="160">
        <f t="shared" si="7"/>
        <v>0</v>
      </c>
      <c r="R10" s="160">
        <f t="shared" si="8"/>
        <v>0</v>
      </c>
      <c r="S10" s="160">
        <f t="shared" si="9"/>
        <v>0</v>
      </c>
      <c r="T10" s="736">
        <f>Darlehen!F9</f>
        <v>0</v>
      </c>
      <c r="U10" s="457">
        <f>Darlehen!H9</f>
        <v>0</v>
      </c>
      <c r="V10" s="737">
        <f>Q10*Berechnungsdaten!$W$11</f>
        <v>0</v>
      </c>
      <c r="W10" s="747" t="str">
        <f t="shared" si="10"/>
        <v>Ok</v>
      </c>
    </row>
    <row r="11" spans="1:23">
      <c r="A11" s="436">
        <v>4</v>
      </c>
      <c r="B11" s="184"/>
      <c r="C11" s="723"/>
      <c r="D11" s="186"/>
      <c r="E11" s="187"/>
      <c r="F11" s="187"/>
      <c r="G11" s="724"/>
      <c r="H11" s="187"/>
      <c r="I11" s="187"/>
      <c r="J11" s="187"/>
      <c r="K11" s="725"/>
      <c r="L11" s="726"/>
      <c r="M11" s="735">
        <v>2.5000000000000001E-2</v>
      </c>
      <c r="N11" s="158">
        <f t="shared" si="4"/>
        <v>0</v>
      </c>
      <c r="O11" s="171">
        <f t="shared" si="5"/>
        <v>0</v>
      </c>
      <c r="P11" s="387">
        <f t="shared" si="6"/>
        <v>0</v>
      </c>
      <c r="Q11" s="160">
        <f t="shared" si="7"/>
        <v>0</v>
      </c>
      <c r="R11" s="160">
        <f t="shared" si="8"/>
        <v>0</v>
      </c>
      <c r="S11" s="160">
        <f t="shared" si="9"/>
        <v>0</v>
      </c>
      <c r="T11" s="736">
        <f>Darlehen!F10</f>
        <v>0</v>
      </c>
      <c r="U11" s="457">
        <f>Darlehen!H10</f>
        <v>0</v>
      </c>
      <c r="V11" s="737">
        <f>Q11*Berechnungsdaten!$W$11</f>
        <v>0</v>
      </c>
      <c r="W11" s="747" t="str">
        <f t="shared" si="10"/>
        <v>Ok</v>
      </c>
    </row>
    <row r="12" spans="1:23">
      <c r="A12" s="436">
        <v>5</v>
      </c>
      <c r="B12" s="151"/>
      <c r="C12" s="152"/>
      <c r="D12" s="153"/>
      <c r="E12" s="154"/>
      <c r="F12" s="154"/>
      <c r="G12" s="155"/>
      <c r="H12" s="154"/>
      <c r="I12" s="154"/>
      <c r="J12" s="154"/>
      <c r="K12" s="156"/>
      <c r="L12" s="157"/>
      <c r="M12" s="103">
        <v>2.5000000000000001E-2</v>
      </c>
      <c r="N12" s="158">
        <f t="shared" ref="N12:N15" si="11">IF(AND(E12&gt;0,$E$3-D12&lt;100/M12/100),100/M12/100-($E$3-D12),0)</f>
        <v>0</v>
      </c>
      <c r="O12" s="159">
        <f t="shared" si="3"/>
        <v>0</v>
      </c>
      <c r="P12" s="387">
        <f t="shared" ref="P12:P15" si="12">IF(N12&gt;0,M12*(E12-F12)*N12,0)</f>
        <v>0</v>
      </c>
      <c r="Q12" s="160">
        <f>IF(AND(H12&lt;&gt;"",N12&gt;0),+H12*M12*N12,0)</f>
        <v>0</v>
      </c>
      <c r="R12" s="160">
        <f>+I12*M12*N12</f>
        <v>0</v>
      </c>
      <c r="S12" s="149">
        <f>+K12*M12*(N12)</f>
        <v>0</v>
      </c>
      <c r="T12" s="380">
        <f>Darlehen!F11</f>
        <v>0</v>
      </c>
      <c r="U12" s="458">
        <f>Darlehen!H11</f>
        <v>0</v>
      </c>
      <c r="V12" s="461">
        <f>Q12*Berechnungsdaten!$W$11</f>
        <v>0</v>
      </c>
      <c r="W12" s="747" t="str">
        <f t="shared" si="10"/>
        <v>Ok</v>
      </c>
    </row>
    <row r="13" spans="1:23">
      <c r="A13" s="436">
        <v>6</v>
      </c>
      <c r="B13" s="151"/>
      <c r="C13" s="152"/>
      <c r="D13" s="153"/>
      <c r="E13" s="154"/>
      <c r="F13" s="154"/>
      <c r="G13" s="155"/>
      <c r="H13" s="154"/>
      <c r="I13" s="154"/>
      <c r="J13" s="154"/>
      <c r="K13" s="156"/>
      <c r="L13" s="157"/>
      <c r="M13" s="103">
        <v>2.5000000000000001E-2</v>
      </c>
      <c r="N13" s="158">
        <f t="shared" ref="N13" si="13">IF(AND(E13&gt;0,$E$3-D13&lt;100/M13/100),100/M13/100-($E$3-D13),0)</f>
        <v>0</v>
      </c>
      <c r="O13" s="159">
        <f t="shared" ref="O13" si="14">IF((+E13-K13-F13)&gt;=0,IF(N13&gt;0,(+E13-K13-F13)*M13,0),0)</f>
        <v>0</v>
      </c>
      <c r="P13" s="387">
        <f t="shared" ref="P13" si="15">IF(N13&gt;0,M13*(E13-F13)*N13,0)</f>
        <v>0</v>
      </c>
      <c r="Q13" s="149">
        <f>IF(AND(E13&lt;&gt;"",F13=""),+H13*M13*N13,0)</f>
        <v>0</v>
      </c>
      <c r="R13" s="160">
        <f>+I13*M13*N13</f>
        <v>0</v>
      </c>
      <c r="S13" s="149">
        <f>+K13*M13*(N13)</f>
        <v>0</v>
      </c>
      <c r="T13" s="380">
        <f>Darlehen!F12</f>
        <v>0</v>
      </c>
      <c r="U13" s="458">
        <f>Darlehen!H12</f>
        <v>0</v>
      </c>
      <c r="V13" s="461">
        <f>Q13*Berechnungsdaten!$W$11</f>
        <v>0</v>
      </c>
      <c r="W13" s="747" t="str">
        <f t="shared" si="10"/>
        <v>Ok</v>
      </c>
    </row>
    <row r="14" spans="1:23">
      <c r="A14" s="436">
        <v>7</v>
      </c>
      <c r="B14" s="151"/>
      <c r="C14" s="152"/>
      <c r="D14" s="153"/>
      <c r="E14" s="154"/>
      <c r="F14" s="154"/>
      <c r="G14" s="155"/>
      <c r="H14" s="154"/>
      <c r="I14" s="154"/>
      <c r="J14" s="154"/>
      <c r="K14" s="156"/>
      <c r="L14" s="157"/>
      <c r="M14" s="103">
        <v>2.5000000000000001E-2</v>
      </c>
      <c r="N14" s="158">
        <f t="shared" si="11"/>
        <v>0</v>
      </c>
      <c r="O14" s="159">
        <f t="shared" si="3"/>
        <v>0</v>
      </c>
      <c r="P14" s="387">
        <f t="shared" si="12"/>
        <v>0</v>
      </c>
      <c r="Q14" s="149">
        <f>IF(AND(E14&lt;&gt;"",F14=""),+H14*M14*N14,0)</f>
        <v>0</v>
      </c>
      <c r="R14" s="160">
        <f>+I14*M14*N14</f>
        <v>0</v>
      </c>
      <c r="S14" s="149">
        <f>+K14*M14*(N14)</f>
        <v>0</v>
      </c>
      <c r="T14" s="380">
        <f>Darlehen!F12</f>
        <v>0</v>
      </c>
      <c r="U14" s="458">
        <f>Darlehen!H13</f>
        <v>0</v>
      </c>
      <c r="V14" s="461">
        <f>Q14*Berechnungsdaten!$W$11</f>
        <v>0</v>
      </c>
      <c r="W14" s="747" t="str">
        <f t="shared" si="10"/>
        <v>Ok</v>
      </c>
    </row>
    <row r="15" spans="1:23" ht="15" thickBot="1">
      <c r="A15" s="436">
        <v>8</v>
      </c>
      <c r="B15" s="162"/>
      <c r="C15" s="449"/>
      <c r="D15" s="164"/>
      <c r="E15" s="165"/>
      <c r="F15" s="165"/>
      <c r="G15" s="450"/>
      <c r="H15" s="165"/>
      <c r="I15" s="165"/>
      <c r="J15" s="165"/>
      <c r="K15" s="166"/>
      <c r="L15" s="451"/>
      <c r="M15" s="452">
        <v>2.5000000000000001E-2</v>
      </c>
      <c r="N15" s="432">
        <f t="shared" si="11"/>
        <v>0</v>
      </c>
      <c r="O15" s="433">
        <f t="shared" si="3"/>
        <v>0</v>
      </c>
      <c r="P15" s="434">
        <f t="shared" si="12"/>
        <v>0</v>
      </c>
      <c r="Q15" s="453">
        <f>IF(AND(E15&lt;&gt;"",F15=""),+H15*M15*N15,0)</f>
        <v>0</v>
      </c>
      <c r="R15" s="191">
        <f>+I15*M15*N15</f>
        <v>0</v>
      </c>
      <c r="S15" s="453">
        <f>+K15*M15*(N15)</f>
        <v>0</v>
      </c>
      <c r="T15" s="435">
        <f>Darlehen!F13</f>
        <v>0</v>
      </c>
      <c r="U15" s="459">
        <f>Darlehen!H14</f>
        <v>0</v>
      </c>
      <c r="V15" s="462">
        <f>Q15*Berechnungsdaten!$W$11</f>
        <v>0</v>
      </c>
      <c r="W15" s="747" t="str">
        <f t="shared" si="10"/>
        <v>Ok</v>
      </c>
    </row>
    <row r="16" spans="1:23" ht="27.6" customHeight="1" thickBot="1">
      <c r="A16" s="255" t="s">
        <v>295</v>
      </c>
      <c r="B16" s="446"/>
      <c r="C16" s="447"/>
      <c r="D16" s="448"/>
      <c r="E16" s="440">
        <f>SUM(E17:E24)</f>
        <v>0</v>
      </c>
      <c r="F16" s="440"/>
      <c r="G16" s="440"/>
      <c r="H16" s="440">
        <f>SUM(H17:H24)</f>
        <v>0</v>
      </c>
      <c r="I16" s="440">
        <f>SUM(I17:I24)</f>
        <v>0</v>
      </c>
      <c r="J16" s="440">
        <f>SUM(J17:J24)</f>
        <v>0</v>
      </c>
      <c r="K16" s="443">
        <f>SUM(K17:K24)</f>
        <v>0</v>
      </c>
      <c r="L16" s="744"/>
      <c r="M16" s="442"/>
      <c r="N16" s="442"/>
      <c r="O16" s="440">
        <f t="shared" ref="O16:U16" si="16">SUM(O17:O24)</f>
        <v>0</v>
      </c>
      <c r="P16" s="385">
        <f t="shared" si="16"/>
        <v>0</v>
      </c>
      <c r="Q16" s="440">
        <f t="shared" si="16"/>
        <v>0</v>
      </c>
      <c r="R16" s="440">
        <f t="shared" si="16"/>
        <v>0</v>
      </c>
      <c r="S16" s="440">
        <f t="shared" si="16"/>
        <v>0</v>
      </c>
      <c r="T16" s="440">
        <f t="shared" si="16"/>
        <v>0</v>
      </c>
      <c r="U16" s="440">
        <f t="shared" si="16"/>
        <v>0</v>
      </c>
      <c r="V16" s="463">
        <f>SUM(V17:V24)</f>
        <v>0</v>
      </c>
    </row>
    <row r="17" spans="1:23">
      <c r="A17" s="183">
        <v>1</v>
      </c>
      <c r="B17" s="184"/>
      <c r="C17" s="185"/>
      <c r="D17" s="186"/>
      <c r="E17" s="187"/>
      <c r="F17" s="149"/>
      <c r="G17" s="149"/>
      <c r="H17" s="187"/>
      <c r="I17" s="187"/>
      <c r="J17" s="187"/>
      <c r="K17" s="145"/>
      <c r="L17" s="189"/>
      <c r="M17" s="454"/>
      <c r="N17" s="190">
        <f t="shared" ref="N17" si="17">IF(M17=0,0,IF(AND(D17&gt;0,$E$3-D17&lt;100/M17/100),100/M17/100-($E$3-D17),0))</f>
        <v>0</v>
      </c>
      <c r="O17" s="159">
        <f t="shared" ref="O17" si="18">IF((+E17-K17)&gt;=0,IF(N17&gt;0,(+E17-K17)*M17,0),0)</f>
        <v>0</v>
      </c>
      <c r="P17" s="386">
        <f t="shared" ref="P17" si="19">+M17*E17*N17</f>
        <v>0</v>
      </c>
      <c r="Q17" s="149">
        <f t="shared" ref="Q17" si="20">+H17*M17*N17</f>
        <v>0</v>
      </c>
      <c r="R17" s="149">
        <f t="shared" ref="R17" si="21">+I17*M17*N17</f>
        <v>0</v>
      </c>
      <c r="S17" s="149">
        <f t="shared" ref="S17" si="22">+K17*M17*N17</f>
        <v>0</v>
      </c>
      <c r="T17" s="380">
        <f>Darlehen!F16</f>
        <v>0</v>
      </c>
      <c r="U17" s="458">
        <f>Darlehen!H16</f>
        <v>0</v>
      </c>
      <c r="V17" s="461">
        <f>Q17*Berechnungsdaten!$W$11</f>
        <v>0</v>
      </c>
      <c r="W17" s="747" t="str">
        <f t="shared" si="10"/>
        <v>Ok</v>
      </c>
    </row>
    <row r="18" spans="1:23">
      <c r="A18" s="183">
        <v>2</v>
      </c>
      <c r="B18" s="184"/>
      <c r="C18" s="185"/>
      <c r="D18" s="186"/>
      <c r="E18" s="187"/>
      <c r="F18" s="149"/>
      <c r="G18" s="149"/>
      <c r="H18" s="187"/>
      <c r="I18" s="187"/>
      <c r="J18" s="187"/>
      <c r="K18" s="156"/>
      <c r="L18" s="189"/>
      <c r="M18" s="454"/>
      <c r="N18" s="190">
        <f t="shared" ref="N18:N20" si="23">IF(M18=0,0,IF(AND(D18&gt;0,$E$3-D18&lt;100/M18/100),100/M18/100-($E$3-D18),0))</f>
        <v>0</v>
      </c>
      <c r="O18" s="159">
        <f t="shared" ref="O18:O20" si="24">IF((+E18-K18)&gt;=0,IF(N18&gt;0,(+E18-K18)*M18,0),0)</f>
        <v>0</v>
      </c>
      <c r="P18" s="386">
        <f t="shared" ref="P18:P20" si="25">+M18*E18*N18</f>
        <v>0</v>
      </c>
      <c r="Q18" s="149">
        <f t="shared" ref="Q18:Q20" si="26">+H18*M18*N18</f>
        <v>0</v>
      </c>
      <c r="R18" s="149">
        <f t="shared" ref="R18:R20" si="27">+I18*M18*N18</f>
        <v>0</v>
      </c>
      <c r="S18" s="149">
        <f t="shared" ref="S18:S20" si="28">+K18*M18*N18</f>
        <v>0</v>
      </c>
      <c r="T18" s="380">
        <f>Darlehen!F17</f>
        <v>0</v>
      </c>
      <c r="U18" s="458">
        <f>Darlehen!H17</f>
        <v>0</v>
      </c>
      <c r="V18" s="461">
        <f>Q18*Berechnungsdaten!$W$11</f>
        <v>0</v>
      </c>
      <c r="W18" s="747" t="str">
        <f t="shared" si="10"/>
        <v>Ok</v>
      </c>
    </row>
    <row r="19" spans="1:23">
      <c r="A19" s="183">
        <v>3</v>
      </c>
      <c r="B19" s="184"/>
      <c r="C19" s="185"/>
      <c r="D19" s="186"/>
      <c r="E19" s="187"/>
      <c r="F19" s="149"/>
      <c r="G19" s="149"/>
      <c r="H19" s="187"/>
      <c r="I19" s="187"/>
      <c r="J19" s="187"/>
      <c r="K19" s="156"/>
      <c r="L19" s="189"/>
      <c r="M19" s="454"/>
      <c r="N19" s="190">
        <f t="shared" si="23"/>
        <v>0</v>
      </c>
      <c r="O19" s="159">
        <f t="shared" si="24"/>
        <v>0</v>
      </c>
      <c r="P19" s="386">
        <f t="shared" si="25"/>
        <v>0</v>
      </c>
      <c r="Q19" s="149">
        <f t="shared" si="26"/>
        <v>0</v>
      </c>
      <c r="R19" s="149">
        <f t="shared" si="27"/>
        <v>0</v>
      </c>
      <c r="S19" s="149">
        <f t="shared" si="28"/>
        <v>0</v>
      </c>
      <c r="T19" s="380">
        <f>Darlehen!F18</f>
        <v>0</v>
      </c>
      <c r="U19" s="458">
        <f>Darlehen!H18</f>
        <v>0</v>
      </c>
      <c r="V19" s="461">
        <f>Q19*Berechnungsdaten!$W$11</f>
        <v>0</v>
      </c>
      <c r="W19" s="747" t="str">
        <f t="shared" si="10"/>
        <v>Ok</v>
      </c>
    </row>
    <row r="20" spans="1:23">
      <c r="A20" s="183">
        <v>4</v>
      </c>
      <c r="B20" s="184"/>
      <c r="C20" s="185"/>
      <c r="D20" s="186"/>
      <c r="E20" s="187"/>
      <c r="F20" s="149"/>
      <c r="G20" s="149"/>
      <c r="H20" s="187"/>
      <c r="I20" s="187"/>
      <c r="J20" s="187"/>
      <c r="K20" s="156"/>
      <c r="L20" s="189"/>
      <c r="M20" s="454"/>
      <c r="N20" s="190">
        <f t="shared" si="23"/>
        <v>0</v>
      </c>
      <c r="O20" s="159">
        <f t="shared" si="24"/>
        <v>0</v>
      </c>
      <c r="P20" s="386">
        <f t="shared" si="25"/>
        <v>0</v>
      </c>
      <c r="Q20" s="149">
        <f t="shared" si="26"/>
        <v>0</v>
      </c>
      <c r="R20" s="149">
        <f t="shared" si="27"/>
        <v>0</v>
      </c>
      <c r="S20" s="149">
        <f t="shared" si="28"/>
        <v>0</v>
      </c>
      <c r="T20" s="380">
        <f>Darlehen!F19</f>
        <v>0</v>
      </c>
      <c r="U20" s="458">
        <f>Darlehen!H19</f>
        <v>0</v>
      </c>
      <c r="V20" s="461">
        <f>Q20*Berechnungsdaten!$W$11</f>
        <v>0</v>
      </c>
      <c r="W20" s="747" t="str">
        <f t="shared" si="10"/>
        <v>Ok</v>
      </c>
    </row>
    <row r="21" spans="1:23">
      <c r="A21" s="183">
        <v>5</v>
      </c>
      <c r="B21" s="151"/>
      <c r="C21" s="161"/>
      <c r="D21" s="153"/>
      <c r="E21" s="154"/>
      <c r="F21" s="160"/>
      <c r="G21" s="160"/>
      <c r="H21" s="154"/>
      <c r="I21" s="154"/>
      <c r="J21" s="154"/>
      <c r="K21" s="166"/>
      <c r="L21" s="170"/>
      <c r="M21" s="104"/>
      <c r="N21" s="158">
        <f>IF(M21=0,0,IF(AND(D21&gt;0,$E$3-D21&lt;100/M21/100),100/M21/100-($E$3-D21),0))</f>
        <v>0</v>
      </c>
      <c r="O21" s="171">
        <f t="shared" ref="O21:O24" si="29">IF((+E21-K21)&gt;=0,IF(N21&gt;0,(+E21-K21)*M21,0),0)</f>
        <v>0</v>
      </c>
      <c r="P21" s="387">
        <f t="shared" ref="P21:P24" si="30">+M21*E21*N21</f>
        <v>0</v>
      </c>
      <c r="Q21" s="160">
        <f>+H21*M21*N21</f>
        <v>0</v>
      </c>
      <c r="R21" s="160">
        <f>+I21*M21*N21</f>
        <v>0</v>
      </c>
      <c r="S21" s="160">
        <f>+K21*M21*N21</f>
        <v>0</v>
      </c>
      <c r="T21" s="380">
        <f>Darlehen!F20</f>
        <v>0</v>
      </c>
      <c r="U21" s="458">
        <f>Darlehen!H20</f>
        <v>0</v>
      </c>
      <c r="V21" s="461">
        <f>Q21*Berechnungsdaten!$W$11</f>
        <v>0</v>
      </c>
      <c r="W21" s="747" t="str">
        <f t="shared" si="10"/>
        <v>Ok</v>
      </c>
    </row>
    <row r="22" spans="1:23">
      <c r="A22" s="183">
        <v>6</v>
      </c>
      <c r="B22" s="151"/>
      <c r="C22" s="161"/>
      <c r="D22" s="153"/>
      <c r="E22" s="154"/>
      <c r="F22" s="160"/>
      <c r="G22" s="160"/>
      <c r="H22" s="154"/>
      <c r="I22" s="154"/>
      <c r="J22" s="154"/>
      <c r="K22" s="166"/>
      <c r="L22" s="170"/>
      <c r="M22" s="104"/>
      <c r="N22" s="158">
        <f t="shared" ref="N22:N24" si="31">IF(M22=0,0,IF(AND(D22&gt;0,$E$3-D22&lt;100/M22/100),100/M22/100-($E$3-D22),0))</f>
        <v>0</v>
      </c>
      <c r="O22" s="171">
        <f t="shared" si="29"/>
        <v>0</v>
      </c>
      <c r="P22" s="387">
        <f t="shared" si="30"/>
        <v>0</v>
      </c>
      <c r="Q22" s="160">
        <f>+H22*M22*N22</f>
        <v>0</v>
      </c>
      <c r="R22" s="160">
        <f>+I22*M22*N22</f>
        <v>0</v>
      </c>
      <c r="S22" s="160">
        <f>+K22*M22*N22</f>
        <v>0</v>
      </c>
      <c r="T22" s="380">
        <f>Darlehen!F21</f>
        <v>0</v>
      </c>
      <c r="U22" s="458">
        <f>Darlehen!H21</f>
        <v>0</v>
      </c>
      <c r="V22" s="461">
        <f>Q22*Berechnungsdaten!$W$11</f>
        <v>0</v>
      </c>
      <c r="W22" s="747" t="str">
        <f t="shared" si="10"/>
        <v>Ok</v>
      </c>
    </row>
    <row r="23" spans="1:23">
      <c r="A23" s="183">
        <v>7</v>
      </c>
      <c r="B23" s="151"/>
      <c r="C23" s="161"/>
      <c r="D23" s="153"/>
      <c r="E23" s="154"/>
      <c r="F23" s="160"/>
      <c r="G23" s="160"/>
      <c r="H23" s="154"/>
      <c r="I23" s="154"/>
      <c r="J23" s="154"/>
      <c r="K23" s="166"/>
      <c r="L23" s="170"/>
      <c r="M23" s="104"/>
      <c r="N23" s="158">
        <f t="shared" si="31"/>
        <v>0</v>
      </c>
      <c r="O23" s="171">
        <f t="shared" si="29"/>
        <v>0</v>
      </c>
      <c r="P23" s="387">
        <f t="shared" si="30"/>
        <v>0</v>
      </c>
      <c r="Q23" s="160">
        <f>+H23*M23*N23</f>
        <v>0</v>
      </c>
      <c r="R23" s="160">
        <f>+I23*M23*N23</f>
        <v>0</v>
      </c>
      <c r="S23" s="160">
        <f>+K23*M23*N23</f>
        <v>0</v>
      </c>
      <c r="T23" s="380">
        <f>Darlehen!F22</f>
        <v>0</v>
      </c>
      <c r="U23" s="458">
        <f>Darlehen!H22</f>
        <v>0</v>
      </c>
      <c r="V23" s="461">
        <f>Q23*Berechnungsdaten!$W$11</f>
        <v>0</v>
      </c>
      <c r="W23" s="747" t="str">
        <f t="shared" si="10"/>
        <v>Ok</v>
      </c>
    </row>
    <row r="24" spans="1:23" ht="15" thickBot="1">
      <c r="A24" s="183">
        <v>8</v>
      </c>
      <c r="B24" s="162"/>
      <c r="C24" s="163"/>
      <c r="D24" s="164"/>
      <c r="E24" s="165"/>
      <c r="F24" s="191"/>
      <c r="G24" s="191"/>
      <c r="H24" s="165"/>
      <c r="I24" s="165"/>
      <c r="J24" s="165"/>
      <c r="K24" s="166"/>
      <c r="L24" s="192"/>
      <c r="M24" s="444"/>
      <c r="N24" s="432">
        <f t="shared" si="31"/>
        <v>0</v>
      </c>
      <c r="O24" s="445">
        <f t="shared" si="29"/>
        <v>0</v>
      </c>
      <c r="P24" s="434">
        <f t="shared" si="30"/>
        <v>0</v>
      </c>
      <c r="Q24" s="191">
        <f>+H24*M24*N24</f>
        <v>0</v>
      </c>
      <c r="R24" s="191">
        <f>+I24*M24*N24</f>
        <v>0</v>
      </c>
      <c r="S24" s="191">
        <f>+K24*M24*N24</f>
        <v>0</v>
      </c>
      <c r="T24" s="380">
        <f>Darlehen!F23</f>
        <v>0</v>
      </c>
      <c r="U24" s="459">
        <f>Darlehen!H23</f>
        <v>0</v>
      </c>
      <c r="V24" s="462">
        <f>Q24*Berechnungsdaten!$W$11</f>
        <v>0</v>
      </c>
      <c r="W24" s="747" t="str">
        <f t="shared" si="10"/>
        <v>Ok</v>
      </c>
    </row>
    <row r="25" spans="1:23" ht="27.6" customHeight="1" thickBot="1">
      <c r="A25" s="119" t="s">
        <v>296</v>
      </c>
      <c r="B25" s="446"/>
      <c r="C25" s="447"/>
      <c r="D25" s="448"/>
      <c r="E25" s="440">
        <f>SUM(E26:E36)</f>
        <v>0</v>
      </c>
      <c r="F25" s="440"/>
      <c r="G25" s="440"/>
      <c r="H25" s="440">
        <f>SUM(H26:H36)</f>
        <v>0</v>
      </c>
      <c r="I25" s="440">
        <f>SUM(I26:I36)</f>
        <v>0</v>
      </c>
      <c r="J25" s="440">
        <f>SUM(J26:J36)</f>
        <v>0</v>
      </c>
      <c r="K25" s="443">
        <f>SUM(K26:K36)</f>
        <v>0</v>
      </c>
      <c r="L25" s="744"/>
      <c r="M25" s="441"/>
      <c r="N25" s="442"/>
      <c r="O25" s="443">
        <f t="shared" ref="O25:U25" si="32">SUM(O26:O36)</f>
        <v>0</v>
      </c>
      <c r="P25" s="385">
        <f t="shared" si="32"/>
        <v>0</v>
      </c>
      <c r="Q25" s="440">
        <f t="shared" si="32"/>
        <v>0</v>
      </c>
      <c r="R25" s="440">
        <f t="shared" si="32"/>
        <v>0</v>
      </c>
      <c r="S25" s="440">
        <f t="shared" si="32"/>
        <v>0</v>
      </c>
      <c r="T25" s="440">
        <f t="shared" si="32"/>
        <v>0</v>
      </c>
      <c r="U25" s="440">
        <f t="shared" si="32"/>
        <v>0</v>
      </c>
      <c r="V25" s="464">
        <f>SUM(V26:V36)</f>
        <v>0</v>
      </c>
    </row>
    <row r="26" spans="1:23" ht="15" thickBot="1">
      <c r="A26" s="172" t="s">
        <v>297</v>
      </c>
      <c r="B26" s="173"/>
      <c r="C26" s="174"/>
      <c r="D26" s="175">
        <f>E3</f>
        <v>2025</v>
      </c>
      <c r="E26" s="176">
        <f>IF(Basis!B27=1,Basis!D33*SUM('(A) Personal'!C15:C21,'(A) Personal'!C23:C36),Basis!D33*SUM('(B) Personal'!C15:C21,'(B) Personal'!C23:C36))</f>
        <v>0</v>
      </c>
      <c r="F26" s="177"/>
      <c r="G26" s="177"/>
      <c r="H26" s="178">
        <f>+E26</f>
        <v>0</v>
      </c>
      <c r="I26" s="178"/>
      <c r="J26" s="178"/>
      <c r="K26" s="179"/>
      <c r="L26" s="180"/>
      <c r="M26" s="105">
        <f>Berechnungsdaten!W12</f>
        <v>0.1111111111111111</v>
      </c>
      <c r="N26" s="181">
        <v>9</v>
      </c>
      <c r="O26" s="182">
        <f t="shared" ref="O26:O27" si="33">IF((+E26-K26)&gt;=0,IF(N26&gt;0,(+E26-K26)*M26,0),0)</f>
        <v>0</v>
      </c>
      <c r="P26" s="388">
        <f>+E26*Berechnungsdaten!W14</f>
        <v>0</v>
      </c>
      <c r="Q26" s="455">
        <f>+H26*Berechnungsdaten!W14</f>
        <v>0</v>
      </c>
      <c r="R26" s="1090"/>
      <c r="S26" s="1087"/>
      <c r="T26" s="1088"/>
      <c r="U26" s="1089"/>
      <c r="V26" s="465">
        <f>Q26*Berechnungsdaten!$W$11</f>
        <v>0</v>
      </c>
    </row>
    <row r="27" spans="1:23">
      <c r="A27" s="183">
        <v>2</v>
      </c>
      <c r="B27" s="727"/>
      <c r="C27" s="728"/>
      <c r="D27" s="731"/>
      <c r="E27" s="729"/>
      <c r="F27" s="453"/>
      <c r="G27" s="453"/>
      <c r="H27" s="729"/>
      <c r="I27" s="729"/>
      <c r="J27" s="729"/>
      <c r="K27" s="188"/>
      <c r="L27" s="730"/>
      <c r="M27" s="106"/>
      <c r="N27" s="190">
        <f t="shared" ref="N27:N36" si="34">IF(M27=0,0,IF(AND(D27&gt;0,$E$3-D27&lt;100/M27/100),100/M27/100-($E$3-D27),0))</f>
        <v>0</v>
      </c>
      <c r="O27" s="159">
        <f t="shared" si="33"/>
        <v>0</v>
      </c>
      <c r="P27" s="386">
        <f t="shared" ref="P27" si="35">+M27*E27*N27</f>
        <v>0</v>
      </c>
      <c r="Q27" s="149">
        <f>+H27*M27*N27</f>
        <v>0</v>
      </c>
      <c r="R27" s="149">
        <f>+I27*M27*N27</f>
        <v>0</v>
      </c>
      <c r="S27" s="149">
        <f>+K27*M27*N27</f>
        <v>0</v>
      </c>
      <c r="T27" s="380">
        <f>Darlehen!F25</f>
        <v>0</v>
      </c>
      <c r="U27" s="458">
        <f>Darlehen!H25</f>
        <v>0</v>
      </c>
      <c r="V27" s="461">
        <f>Q27*Berechnungsdaten!$W$11</f>
        <v>0</v>
      </c>
      <c r="W27" s="747" t="str">
        <f t="shared" ref="W27:W36" si="36">IF(E27=SUM(H27:K27),"Ok",E27-SUM(H27:K27))</f>
        <v>Ok</v>
      </c>
    </row>
    <row r="28" spans="1:23">
      <c r="A28" s="183">
        <v>3</v>
      </c>
      <c r="B28" s="151"/>
      <c r="C28" s="161"/>
      <c r="D28" s="732"/>
      <c r="E28" s="154"/>
      <c r="F28" s="160"/>
      <c r="G28" s="160"/>
      <c r="H28" s="154"/>
      <c r="I28" s="154"/>
      <c r="J28" s="154"/>
      <c r="K28" s="318"/>
      <c r="L28" s="733"/>
      <c r="M28" s="106"/>
      <c r="N28" s="190">
        <f t="shared" si="34"/>
        <v>0</v>
      </c>
      <c r="O28" s="159">
        <f t="shared" ref="O28:O36" si="37">IF((+E28-K28)&gt;=0,IF(N28&gt;0,(+E28-K28)*M28,0),0)</f>
        <v>0</v>
      </c>
      <c r="P28" s="386">
        <f t="shared" ref="P28:P36" si="38">+M28*E28*N28</f>
        <v>0</v>
      </c>
      <c r="Q28" s="149">
        <f t="shared" ref="Q28:Q36" si="39">+H28*M28*N28</f>
        <v>0</v>
      </c>
      <c r="R28" s="149">
        <f t="shared" ref="R28:R36" si="40">+I28*M28*N28</f>
        <v>0</v>
      </c>
      <c r="S28" s="149">
        <f t="shared" ref="S28:S36" si="41">+K28*M28*N28</f>
        <v>0</v>
      </c>
      <c r="T28" s="380">
        <f>Darlehen!F26</f>
        <v>0</v>
      </c>
      <c r="U28" s="458">
        <f>Darlehen!H26</f>
        <v>0</v>
      </c>
      <c r="V28" s="461">
        <f>Q28*Berechnungsdaten!$W$11</f>
        <v>0</v>
      </c>
      <c r="W28" s="747" t="str">
        <f t="shared" si="36"/>
        <v>Ok</v>
      </c>
    </row>
    <row r="29" spans="1:23">
      <c r="A29" s="183">
        <v>4</v>
      </c>
      <c r="B29" s="151"/>
      <c r="C29" s="161"/>
      <c r="D29" s="732"/>
      <c r="E29" s="154"/>
      <c r="F29" s="160"/>
      <c r="G29" s="160"/>
      <c r="H29" s="154"/>
      <c r="I29" s="154"/>
      <c r="J29" s="154"/>
      <c r="K29" s="318"/>
      <c r="L29" s="733"/>
      <c r="M29" s="106"/>
      <c r="N29" s="190">
        <f t="shared" si="34"/>
        <v>0</v>
      </c>
      <c r="O29" s="159">
        <f t="shared" si="37"/>
        <v>0</v>
      </c>
      <c r="P29" s="386">
        <f t="shared" si="38"/>
        <v>0</v>
      </c>
      <c r="Q29" s="149">
        <f t="shared" si="39"/>
        <v>0</v>
      </c>
      <c r="R29" s="149">
        <f t="shared" si="40"/>
        <v>0</v>
      </c>
      <c r="S29" s="149">
        <f t="shared" si="41"/>
        <v>0</v>
      </c>
      <c r="T29" s="380">
        <f>Darlehen!F27</f>
        <v>0</v>
      </c>
      <c r="U29" s="458">
        <f>Darlehen!H27</f>
        <v>0</v>
      </c>
      <c r="V29" s="461">
        <f>Q29*Berechnungsdaten!$W$11</f>
        <v>0</v>
      </c>
      <c r="W29" s="747" t="str">
        <f t="shared" si="36"/>
        <v>Ok</v>
      </c>
    </row>
    <row r="30" spans="1:23">
      <c r="A30" s="183">
        <v>5</v>
      </c>
      <c r="B30" s="151"/>
      <c r="C30" s="161"/>
      <c r="D30" s="732"/>
      <c r="E30" s="154"/>
      <c r="F30" s="160"/>
      <c r="G30" s="160"/>
      <c r="H30" s="154"/>
      <c r="I30" s="154"/>
      <c r="J30" s="154"/>
      <c r="K30" s="318"/>
      <c r="L30" s="733"/>
      <c r="M30" s="106"/>
      <c r="N30" s="190">
        <f t="shared" si="34"/>
        <v>0</v>
      </c>
      <c r="O30" s="159">
        <f t="shared" si="37"/>
        <v>0</v>
      </c>
      <c r="P30" s="386">
        <f t="shared" si="38"/>
        <v>0</v>
      </c>
      <c r="Q30" s="149">
        <f t="shared" si="39"/>
        <v>0</v>
      </c>
      <c r="R30" s="149">
        <f t="shared" si="40"/>
        <v>0</v>
      </c>
      <c r="S30" s="149">
        <f t="shared" si="41"/>
        <v>0</v>
      </c>
      <c r="T30" s="380">
        <f>Darlehen!F28</f>
        <v>0</v>
      </c>
      <c r="U30" s="458">
        <f>Darlehen!H28</f>
        <v>0</v>
      </c>
      <c r="V30" s="461">
        <f>Q30*Berechnungsdaten!$W$11</f>
        <v>0</v>
      </c>
      <c r="W30" s="747" t="str">
        <f t="shared" si="36"/>
        <v>Ok</v>
      </c>
    </row>
    <row r="31" spans="1:23">
      <c r="A31" s="183">
        <v>6</v>
      </c>
      <c r="B31" s="151"/>
      <c r="C31" s="161"/>
      <c r="D31" s="732"/>
      <c r="E31" s="154"/>
      <c r="F31" s="160"/>
      <c r="G31" s="160"/>
      <c r="H31" s="154"/>
      <c r="I31" s="154"/>
      <c r="J31" s="154"/>
      <c r="K31" s="318"/>
      <c r="L31" s="733"/>
      <c r="M31" s="106"/>
      <c r="N31" s="190">
        <f t="shared" si="34"/>
        <v>0</v>
      </c>
      <c r="O31" s="159">
        <f t="shared" si="37"/>
        <v>0</v>
      </c>
      <c r="P31" s="386">
        <f t="shared" si="38"/>
        <v>0</v>
      </c>
      <c r="Q31" s="149">
        <f t="shared" si="39"/>
        <v>0</v>
      </c>
      <c r="R31" s="149">
        <f t="shared" si="40"/>
        <v>0</v>
      </c>
      <c r="S31" s="149">
        <f t="shared" si="41"/>
        <v>0</v>
      </c>
      <c r="T31" s="380">
        <f>Darlehen!F29</f>
        <v>0</v>
      </c>
      <c r="U31" s="458">
        <f>Darlehen!H29</f>
        <v>0</v>
      </c>
      <c r="V31" s="461">
        <f>Q31*Berechnungsdaten!$W$11</f>
        <v>0</v>
      </c>
      <c r="W31" s="747" t="str">
        <f t="shared" si="36"/>
        <v>Ok</v>
      </c>
    </row>
    <row r="32" spans="1:23">
      <c r="A32" s="183">
        <v>7</v>
      </c>
      <c r="B32" s="151"/>
      <c r="C32" s="161"/>
      <c r="D32" s="732"/>
      <c r="E32" s="154"/>
      <c r="F32" s="160"/>
      <c r="G32" s="160"/>
      <c r="H32" s="154"/>
      <c r="I32" s="154"/>
      <c r="J32" s="154"/>
      <c r="K32" s="318"/>
      <c r="L32" s="733"/>
      <c r="M32" s="106"/>
      <c r="N32" s="190">
        <f t="shared" si="34"/>
        <v>0</v>
      </c>
      <c r="O32" s="159">
        <f t="shared" si="37"/>
        <v>0</v>
      </c>
      <c r="P32" s="386">
        <f t="shared" si="38"/>
        <v>0</v>
      </c>
      <c r="Q32" s="149">
        <f t="shared" si="39"/>
        <v>0</v>
      </c>
      <c r="R32" s="149">
        <f t="shared" si="40"/>
        <v>0</v>
      </c>
      <c r="S32" s="149">
        <f t="shared" si="41"/>
        <v>0</v>
      </c>
      <c r="T32" s="380">
        <f>Darlehen!F30</f>
        <v>0</v>
      </c>
      <c r="U32" s="458">
        <f>Darlehen!H30</f>
        <v>0</v>
      </c>
      <c r="V32" s="461">
        <f>Q32*Berechnungsdaten!$W$11</f>
        <v>0</v>
      </c>
      <c r="W32" s="747" t="str">
        <f t="shared" si="36"/>
        <v>Ok</v>
      </c>
    </row>
    <row r="33" spans="1:23">
      <c r="A33" s="183">
        <v>8</v>
      </c>
      <c r="B33" s="151"/>
      <c r="C33" s="161"/>
      <c r="D33" s="732"/>
      <c r="E33" s="154"/>
      <c r="F33" s="160"/>
      <c r="G33" s="160"/>
      <c r="H33" s="154"/>
      <c r="I33" s="154"/>
      <c r="J33" s="154"/>
      <c r="K33" s="318"/>
      <c r="L33" s="733"/>
      <c r="M33" s="106"/>
      <c r="N33" s="190">
        <f t="shared" si="34"/>
        <v>0</v>
      </c>
      <c r="O33" s="159">
        <f t="shared" si="37"/>
        <v>0</v>
      </c>
      <c r="P33" s="386">
        <f t="shared" si="38"/>
        <v>0</v>
      </c>
      <c r="Q33" s="149">
        <f t="shared" si="39"/>
        <v>0</v>
      </c>
      <c r="R33" s="149">
        <f t="shared" si="40"/>
        <v>0</v>
      </c>
      <c r="S33" s="149">
        <f t="shared" si="41"/>
        <v>0</v>
      </c>
      <c r="T33" s="380">
        <f>Darlehen!F31</f>
        <v>0</v>
      </c>
      <c r="U33" s="458">
        <f>Darlehen!H31</f>
        <v>0</v>
      </c>
      <c r="V33" s="461">
        <f>Q33*Berechnungsdaten!$W$11</f>
        <v>0</v>
      </c>
      <c r="W33" s="747" t="str">
        <f t="shared" si="36"/>
        <v>Ok</v>
      </c>
    </row>
    <row r="34" spans="1:23">
      <c r="A34" s="183">
        <v>9</v>
      </c>
      <c r="B34" s="162"/>
      <c r="C34" s="163"/>
      <c r="D34" s="153"/>
      <c r="E34" s="154"/>
      <c r="F34" s="191"/>
      <c r="G34" s="191"/>
      <c r="H34" s="165"/>
      <c r="I34" s="165"/>
      <c r="J34" s="165"/>
      <c r="K34" s="166"/>
      <c r="L34" s="192"/>
      <c r="M34" s="107"/>
      <c r="N34" s="190">
        <f t="shared" si="34"/>
        <v>0</v>
      </c>
      <c r="O34" s="159">
        <f t="shared" si="37"/>
        <v>0</v>
      </c>
      <c r="P34" s="387">
        <f t="shared" si="38"/>
        <v>0</v>
      </c>
      <c r="Q34" s="160">
        <f t="shared" si="39"/>
        <v>0</v>
      </c>
      <c r="R34" s="160">
        <f t="shared" si="40"/>
        <v>0</v>
      </c>
      <c r="S34" s="160">
        <f t="shared" si="41"/>
        <v>0</v>
      </c>
      <c r="T34" s="380">
        <f>Darlehen!F32</f>
        <v>0</v>
      </c>
      <c r="U34" s="458">
        <f>Darlehen!H32</f>
        <v>0</v>
      </c>
      <c r="V34" s="461">
        <f>Q34*Berechnungsdaten!$W$11</f>
        <v>0</v>
      </c>
      <c r="W34" s="747" t="str">
        <f t="shared" si="36"/>
        <v>Ok</v>
      </c>
    </row>
    <row r="35" spans="1:23">
      <c r="A35" s="183">
        <v>10</v>
      </c>
      <c r="B35" s="162"/>
      <c r="C35" s="163"/>
      <c r="D35" s="153"/>
      <c r="E35" s="154"/>
      <c r="F35" s="191"/>
      <c r="G35" s="191"/>
      <c r="H35" s="165"/>
      <c r="I35" s="165"/>
      <c r="J35" s="165"/>
      <c r="K35" s="166"/>
      <c r="L35" s="192"/>
      <c r="M35" s="107"/>
      <c r="N35" s="190">
        <f t="shared" si="34"/>
        <v>0</v>
      </c>
      <c r="O35" s="159">
        <f t="shared" si="37"/>
        <v>0</v>
      </c>
      <c r="P35" s="387">
        <f t="shared" si="38"/>
        <v>0</v>
      </c>
      <c r="Q35" s="160">
        <f t="shared" si="39"/>
        <v>0</v>
      </c>
      <c r="R35" s="160">
        <f t="shared" si="40"/>
        <v>0</v>
      </c>
      <c r="S35" s="160">
        <f t="shared" si="41"/>
        <v>0</v>
      </c>
      <c r="T35" s="380">
        <f>Darlehen!F33</f>
        <v>0</v>
      </c>
      <c r="U35" s="458">
        <f>Darlehen!H33</f>
        <v>0</v>
      </c>
      <c r="V35" s="461">
        <f>Q35*Berechnungsdaten!$W$11</f>
        <v>0</v>
      </c>
      <c r="W35" s="747" t="str">
        <f t="shared" si="36"/>
        <v>Ok</v>
      </c>
    </row>
    <row r="36" spans="1:23" ht="15" thickBot="1">
      <c r="A36" s="183">
        <v>11</v>
      </c>
      <c r="B36" s="162"/>
      <c r="C36" s="163"/>
      <c r="D36" s="164"/>
      <c r="E36" s="165"/>
      <c r="F36" s="191"/>
      <c r="G36" s="191"/>
      <c r="H36" s="165"/>
      <c r="I36" s="165"/>
      <c r="J36" s="165"/>
      <c r="K36" s="166"/>
      <c r="L36" s="192"/>
      <c r="M36" s="431"/>
      <c r="N36" s="190">
        <f t="shared" si="34"/>
        <v>0</v>
      </c>
      <c r="O36" s="433">
        <f t="shared" si="37"/>
        <v>0</v>
      </c>
      <c r="P36" s="434">
        <f t="shared" si="38"/>
        <v>0</v>
      </c>
      <c r="Q36" s="191">
        <f t="shared" si="39"/>
        <v>0</v>
      </c>
      <c r="R36" s="191">
        <f t="shared" si="40"/>
        <v>0</v>
      </c>
      <c r="S36" s="191">
        <f t="shared" si="41"/>
        <v>0</v>
      </c>
      <c r="T36" s="380">
        <f>Darlehen!F34</f>
        <v>0</v>
      </c>
      <c r="U36" s="459">
        <f>Darlehen!H34</f>
        <v>0</v>
      </c>
      <c r="V36" s="462">
        <f>Q36*Berechnungsdaten!$W$11</f>
        <v>0</v>
      </c>
      <c r="W36" s="747" t="str">
        <f t="shared" si="36"/>
        <v>Ok</v>
      </c>
    </row>
    <row r="37" spans="1:23" ht="27.6" customHeight="1" thickBot="1">
      <c r="A37" s="119" t="s">
        <v>298</v>
      </c>
      <c r="B37" s="437"/>
      <c r="C37" s="438"/>
      <c r="D37" s="439"/>
      <c r="E37" s="440">
        <f>SUM(E38:E63)</f>
        <v>0</v>
      </c>
      <c r="F37" s="440"/>
      <c r="G37" s="440"/>
      <c r="H37" s="440">
        <f>SUM(H38:H63)</f>
        <v>0</v>
      </c>
      <c r="I37" s="440">
        <f>SUM(I38:I63)</f>
        <v>0</v>
      </c>
      <c r="J37" s="440">
        <f>SUM(J38:J63)</f>
        <v>0</v>
      </c>
      <c r="K37" s="443">
        <f>SUM(K38:K63)</f>
        <v>0</v>
      </c>
      <c r="L37" s="745"/>
      <c r="M37" s="441"/>
      <c r="N37" s="442"/>
      <c r="O37" s="443">
        <f t="shared" ref="O37:U37" si="42">SUM(O38:O63)</f>
        <v>0</v>
      </c>
      <c r="P37" s="385">
        <f t="shared" si="42"/>
        <v>0</v>
      </c>
      <c r="Q37" s="440">
        <f t="shared" si="42"/>
        <v>0</v>
      </c>
      <c r="R37" s="440">
        <f t="shared" si="42"/>
        <v>0</v>
      </c>
      <c r="S37" s="440">
        <f t="shared" si="42"/>
        <v>0</v>
      </c>
      <c r="T37" s="440">
        <f t="shared" si="42"/>
        <v>0</v>
      </c>
      <c r="U37" s="440">
        <f t="shared" si="42"/>
        <v>0</v>
      </c>
      <c r="V37" s="464">
        <f>SUM(V38:V63)</f>
        <v>0</v>
      </c>
    </row>
    <row r="38" spans="1:23">
      <c r="A38" s="436" t="s">
        <v>299</v>
      </c>
      <c r="B38" s="727"/>
      <c r="C38" s="728"/>
      <c r="D38" s="731"/>
      <c r="E38" s="729">
        <v>0</v>
      </c>
      <c r="F38" s="453"/>
      <c r="G38" s="453"/>
      <c r="H38" s="729"/>
      <c r="I38" s="729"/>
      <c r="J38" s="729"/>
      <c r="K38" s="188"/>
      <c r="L38" s="730"/>
      <c r="M38" s="106">
        <f>100/6/100</f>
        <v>0.16666666666666669</v>
      </c>
      <c r="N38" s="190">
        <f t="shared" ref="N38:N63" si="43">IF(AND(E38&gt;0,$E$3-D38&lt;100/M38/100),100/M38/100-($E$3-D38),0)</f>
        <v>0</v>
      </c>
      <c r="O38" s="159">
        <f t="shared" ref="O38:O63" si="44">IF((+E38-K38)&gt;=0,IF(N38&gt;0,(+E38-K38)*M38,0),0)</f>
        <v>0</v>
      </c>
      <c r="P38" s="386">
        <f t="shared" ref="P38:P63" si="45">+M38*(E38)*N38</f>
        <v>0</v>
      </c>
      <c r="Q38" s="149">
        <f t="shared" ref="Q38:Q63" si="46">+H38*M38*N38</f>
        <v>0</v>
      </c>
      <c r="R38" s="149">
        <f t="shared" ref="R38:R63" si="47">+I38*M38*N38</f>
        <v>0</v>
      </c>
      <c r="S38" s="149">
        <f t="shared" ref="S38:S63" si="48">+K38*M38*N38</f>
        <v>0</v>
      </c>
      <c r="T38" s="380">
        <f>Darlehen!F36</f>
        <v>0</v>
      </c>
      <c r="U38" s="458">
        <f>Darlehen!H36</f>
        <v>0</v>
      </c>
      <c r="V38" s="461">
        <f>Q38*Berechnungsdaten!$W$11</f>
        <v>0</v>
      </c>
      <c r="W38" s="747" t="str">
        <f t="shared" ref="W38:W63" si="49">IF(E38=SUM(H38:K38),"Ok",E38-SUM(H38:K38))</f>
        <v>Ok</v>
      </c>
    </row>
    <row r="39" spans="1:23">
      <c r="A39" s="436">
        <v>2</v>
      </c>
      <c r="B39" s="151"/>
      <c r="C39" s="161"/>
      <c r="D39" s="153"/>
      <c r="E39" s="154"/>
      <c r="F39" s="160"/>
      <c r="G39" s="160"/>
      <c r="H39" s="154"/>
      <c r="I39" s="154"/>
      <c r="J39" s="154"/>
      <c r="K39" s="156"/>
      <c r="L39" s="170"/>
      <c r="M39" s="106">
        <f t="shared" ref="M39:M54" si="50">100/6/100</f>
        <v>0.16666666666666669</v>
      </c>
      <c r="N39" s="190">
        <f t="shared" ref="N39:N54" si="51">IF(AND(E39&gt;0,$E$3-D39&lt;100/M39/100),100/M39/100-($E$3-D39),0)</f>
        <v>0</v>
      </c>
      <c r="O39" s="159">
        <f t="shared" ref="O39:O54" si="52">IF((+E39-K39)&gt;=0,IF(N39&gt;0,(+E39-K39)*M39,0),0)</f>
        <v>0</v>
      </c>
      <c r="P39" s="386">
        <f t="shared" ref="P39:P54" si="53">+M39*(E39)*N39</f>
        <v>0</v>
      </c>
      <c r="Q39" s="149">
        <f t="shared" ref="Q39:Q54" si="54">+H39*M39*N39</f>
        <v>0</v>
      </c>
      <c r="R39" s="149">
        <f t="shared" ref="R39:R54" si="55">+I39*M39*N39</f>
        <v>0</v>
      </c>
      <c r="S39" s="149">
        <f t="shared" ref="S39:S54" si="56">+K39*M39*N39</f>
        <v>0</v>
      </c>
      <c r="T39" s="380">
        <f>Darlehen!F37</f>
        <v>0</v>
      </c>
      <c r="U39" s="458">
        <f>Darlehen!H37</f>
        <v>0</v>
      </c>
      <c r="V39" s="461">
        <f>Q39*Berechnungsdaten!$W$11</f>
        <v>0</v>
      </c>
      <c r="W39" s="747"/>
    </row>
    <row r="40" spans="1:23">
      <c r="A40" s="436">
        <v>3</v>
      </c>
      <c r="B40" s="151"/>
      <c r="C40" s="161"/>
      <c r="D40" s="153"/>
      <c r="E40" s="154"/>
      <c r="F40" s="160"/>
      <c r="G40" s="160"/>
      <c r="H40" s="154"/>
      <c r="I40" s="154"/>
      <c r="J40" s="154"/>
      <c r="K40" s="156"/>
      <c r="L40" s="170"/>
      <c r="M40" s="106">
        <f t="shared" si="50"/>
        <v>0.16666666666666669</v>
      </c>
      <c r="N40" s="190">
        <f t="shared" si="51"/>
        <v>0</v>
      </c>
      <c r="O40" s="159">
        <f t="shared" si="52"/>
        <v>0</v>
      </c>
      <c r="P40" s="386">
        <f t="shared" si="53"/>
        <v>0</v>
      </c>
      <c r="Q40" s="149">
        <f t="shared" si="54"/>
        <v>0</v>
      </c>
      <c r="R40" s="149">
        <f t="shared" si="55"/>
        <v>0</v>
      </c>
      <c r="S40" s="149">
        <f t="shared" si="56"/>
        <v>0</v>
      </c>
      <c r="T40" s="380">
        <f>Darlehen!F38</f>
        <v>0</v>
      </c>
      <c r="U40" s="458">
        <f>Darlehen!H38</f>
        <v>0</v>
      </c>
      <c r="V40" s="461">
        <f>Q40*Berechnungsdaten!$W$11</f>
        <v>0</v>
      </c>
      <c r="W40" s="747"/>
    </row>
    <row r="41" spans="1:23">
      <c r="A41" s="436">
        <v>4</v>
      </c>
      <c r="B41" s="151"/>
      <c r="C41" s="161"/>
      <c r="D41" s="153"/>
      <c r="E41" s="154"/>
      <c r="F41" s="160"/>
      <c r="G41" s="160"/>
      <c r="H41" s="154"/>
      <c r="I41" s="154"/>
      <c r="J41" s="154"/>
      <c r="K41" s="156"/>
      <c r="L41" s="170"/>
      <c r="M41" s="106">
        <f t="shared" si="50"/>
        <v>0.16666666666666669</v>
      </c>
      <c r="N41" s="190">
        <f t="shared" si="51"/>
        <v>0</v>
      </c>
      <c r="O41" s="159">
        <f t="shared" si="52"/>
        <v>0</v>
      </c>
      <c r="P41" s="386">
        <f t="shared" si="53"/>
        <v>0</v>
      </c>
      <c r="Q41" s="149">
        <f t="shared" si="54"/>
        <v>0</v>
      </c>
      <c r="R41" s="149">
        <f t="shared" si="55"/>
        <v>0</v>
      </c>
      <c r="S41" s="149">
        <f t="shared" si="56"/>
        <v>0</v>
      </c>
      <c r="T41" s="380">
        <f>Darlehen!F39</f>
        <v>0</v>
      </c>
      <c r="U41" s="458">
        <f>Darlehen!H39</f>
        <v>0</v>
      </c>
      <c r="V41" s="461">
        <f>Q41*Berechnungsdaten!$W$11</f>
        <v>0</v>
      </c>
      <c r="W41" s="747"/>
    </row>
    <row r="42" spans="1:23">
      <c r="A42" s="436">
        <v>5</v>
      </c>
      <c r="B42" s="151"/>
      <c r="C42" s="161"/>
      <c r="D42" s="153"/>
      <c r="E42" s="154"/>
      <c r="F42" s="160"/>
      <c r="G42" s="160"/>
      <c r="H42" s="154"/>
      <c r="I42" s="154"/>
      <c r="J42" s="154"/>
      <c r="K42" s="156"/>
      <c r="L42" s="170"/>
      <c r="M42" s="106">
        <f t="shared" si="50"/>
        <v>0.16666666666666669</v>
      </c>
      <c r="N42" s="190">
        <f t="shared" si="51"/>
        <v>0</v>
      </c>
      <c r="O42" s="159">
        <f t="shared" si="52"/>
        <v>0</v>
      </c>
      <c r="P42" s="386">
        <f t="shared" si="53"/>
        <v>0</v>
      </c>
      <c r="Q42" s="149">
        <f t="shared" si="54"/>
        <v>0</v>
      </c>
      <c r="R42" s="149">
        <f t="shared" si="55"/>
        <v>0</v>
      </c>
      <c r="S42" s="149">
        <f t="shared" si="56"/>
        <v>0</v>
      </c>
      <c r="T42" s="380">
        <f>Darlehen!F40</f>
        <v>0</v>
      </c>
      <c r="U42" s="458">
        <f>Darlehen!H40</f>
        <v>0</v>
      </c>
      <c r="V42" s="461">
        <f>Q42*Berechnungsdaten!$W$11</f>
        <v>0</v>
      </c>
      <c r="W42" s="747"/>
    </row>
    <row r="43" spans="1:23">
      <c r="A43" s="436">
        <v>6</v>
      </c>
      <c r="B43" s="151"/>
      <c r="C43" s="161"/>
      <c r="D43" s="153"/>
      <c r="E43" s="154"/>
      <c r="F43" s="160"/>
      <c r="G43" s="160"/>
      <c r="H43" s="154"/>
      <c r="I43" s="154"/>
      <c r="J43" s="154"/>
      <c r="K43" s="156"/>
      <c r="L43" s="170"/>
      <c r="M43" s="106">
        <f t="shared" si="50"/>
        <v>0.16666666666666669</v>
      </c>
      <c r="N43" s="190">
        <f t="shared" si="51"/>
        <v>0</v>
      </c>
      <c r="O43" s="159">
        <f t="shared" si="52"/>
        <v>0</v>
      </c>
      <c r="P43" s="386">
        <f t="shared" si="53"/>
        <v>0</v>
      </c>
      <c r="Q43" s="149">
        <f t="shared" si="54"/>
        <v>0</v>
      </c>
      <c r="R43" s="149">
        <f t="shared" si="55"/>
        <v>0</v>
      </c>
      <c r="S43" s="149">
        <f t="shared" si="56"/>
        <v>0</v>
      </c>
      <c r="T43" s="380">
        <f>Darlehen!F41</f>
        <v>0</v>
      </c>
      <c r="U43" s="458">
        <f>Darlehen!H41</f>
        <v>0</v>
      </c>
      <c r="V43" s="461">
        <f>Q43*Berechnungsdaten!$W$11</f>
        <v>0</v>
      </c>
      <c r="W43" s="747"/>
    </row>
    <row r="44" spans="1:23">
      <c r="A44" s="436">
        <v>7</v>
      </c>
      <c r="B44" s="151"/>
      <c r="C44" s="161"/>
      <c r="D44" s="153"/>
      <c r="E44" s="154"/>
      <c r="F44" s="160"/>
      <c r="G44" s="160"/>
      <c r="H44" s="154"/>
      <c r="I44" s="154"/>
      <c r="J44" s="154"/>
      <c r="K44" s="156"/>
      <c r="L44" s="170"/>
      <c r="M44" s="106">
        <f t="shared" si="50"/>
        <v>0.16666666666666669</v>
      </c>
      <c r="N44" s="190">
        <f t="shared" si="51"/>
        <v>0</v>
      </c>
      <c r="O44" s="159">
        <f t="shared" si="52"/>
        <v>0</v>
      </c>
      <c r="P44" s="386">
        <f t="shared" si="53"/>
        <v>0</v>
      </c>
      <c r="Q44" s="149">
        <f t="shared" si="54"/>
        <v>0</v>
      </c>
      <c r="R44" s="149">
        <f t="shared" si="55"/>
        <v>0</v>
      </c>
      <c r="S44" s="149">
        <f t="shared" si="56"/>
        <v>0</v>
      </c>
      <c r="T44" s="380">
        <f>Darlehen!F42</f>
        <v>0</v>
      </c>
      <c r="U44" s="458">
        <f>Darlehen!H42</f>
        <v>0</v>
      </c>
      <c r="V44" s="461">
        <f>Q44*Berechnungsdaten!$W$11</f>
        <v>0</v>
      </c>
      <c r="W44" s="747"/>
    </row>
    <row r="45" spans="1:23">
      <c r="A45" s="436">
        <v>8</v>
      </c>
      <c r="B45" s="151"/>
      <c r="C45" s="161"/>
      <c r="D45" s="153"/>
      <c r="E45" s="154"/>
      <c r="F45" s="160"/>
      <c r="G45" s="160"/>
      <c r="H45" s="154"/>
      <c r="I45" s="154"/>
      <c r="J45" s="154"/>
      <c r="K45" s="156"/>
      <c r="L45" s="170"/>
      <c r="M45" s="106">
        <f t="shared" si="50"/>
        <v>0.16666666666666669</v>
      </c>
      <c r="N45" s="190">
        <f t="shared" si="51"/>
        <v>0</v>
      </c>
      <c r="O45" s="159">
        <f t="shared" si="52"/>
        <v>0</v>
      </c>
      <c r="P45" s="386">
        <f t="shared" si="53"/>
        <v>0</v>
      </c>
      <c r="Q45" s="149">
        <f t="shared" si="54"/>
        <v>0</v>
      </c>
      <c r="R45" s="149">
        <f t="shared" si="55"/>
        <v>0</v>
      </c>
      <c r="S45" s="149">
        <f t="shared" si="56"/>
        <v>0</v>
      </c>
      <c r="T45" s="380">
        <f>Darlehen!F43</f>
        <v>0</v>
      </c>
      <c r="U45" s="458">
        <f>Darlehen!H43</f>
        <v>0</v>
      </c>
      <c r="V45" s="461">
        <f>Q45*Berechnungsdaten!$W$11</f>
        <v>0</v>
      </c>
      <c r="W45" s="747"/>
    </row>
    <row r="46" spans="1:23">
      <c r="A46" s="436">
        <v>9</v>
      </c>
      <c r="B46" s="151"/>
      <c r="C46" s="161"/>
      <c r="D46" s="153"/>
      <c r="E46" s="154"/>
      <c r="F46" s="160"/>
      <c r="G46" s="160"/>
      <c r="H46" s="154"/>
      <c r="I46" s="154"/>
      <c r="J46" s="154"/>
      <c r="K46" s="156"/>
      <c r="L46" s="170"/>
      <c r="M46" s="106">
        <f t="shared" si="50"/>
        <v>0.16666666666666669</v>
      </c>
      <c r="N46" s="190">
        <f t="shared" si="51"/>
        <v>0</v>
      </c>
      <c r="O46" s="159">
        <f t="shared" si="52"/>
        <v>0</v>
      </c>
      <c r="P46" s="386">
        <f t="shared" si="53"/>
        <v>0</v>
      </c>
      <c r="Q46" s="149">
        <f t="shared" si="54"/>
        <v>0</v>
      </c>
      <c r="R46" s="149">
        <f t="shared" si="55"/>
        <v>0</v>
      </c>
      <c r="S46" s="149">
        <f t="shared" si="56"/>
        <v>0</v>
      </c>
      <c r="T46" s="380">
        <f>Darlehen!F44</f>
        <v>0</v>
      </c>
      <c r="U46" s="458">
        <f>Darlehen!H44</f>
        <v>0</v>
      </c>
      <c r="V46" s="461">
        <f>Q46*Berechnungsdaten!$W$11</f>
        <v>0</v>
      </c>
      <c r="W46" s="747"/>
    </row>
    <row r="47" spans="1:23">
      <c r="A47" s="436">
        <v>10</v>
      </c>
      <c r="B47" s="162"/>
      <c r="C47" s="163"/>
      <c r="D47" s="164"/>
      <c r="E47" s="165"/>
      <c r="F47" s="191"/>
      <c r="G47" s="191"/>
      <c r="H47" s="165"/>
      <c r="I47" s="165"/>
      <c r="J47" s="165"/>
      <c r="K47" s="166"/>
      <c r="L47" s="192"/>
      <c r="M47" s="106">
        <f t="shared" si="50"/>
        <v>0.16666666666666669</v>
      </c>
      <c r="N47" s="190">
        <f t="shared" si="51"/>
        <v>0</v>
      </c>
      <c r="O47" s="159">
        <f t="shared" si="52"/>
        <v>0</v>
      </c>
      <c r="P47" s="386">
        <f t="shared" si="53"/>
        <v>0</v>
      </c>
      <c r="Q47" s="149">
        <f t="shared" si="54"/>
        <v>0</v>
      </c>
      <c r="R47" s="149">
        <f t="shared" si="55"/>
        <v>0</v>
      </c>
      <c r="S47" s="149">
        <f t="shared" si="56"/>
        <v>0</v>
      </c>
      <c r="T47" s="380">
        <f>Darlehen!F45</f>
        <v>0</v>
      </c>
      <c r="U47" s="458">
        <f>Darlehen!H45</f>
        <v>0</v>
      </c>
      <c r="V47" s="461">
        <f>Q47*Berechnungsdaten!$W$11</f>
        <v>0</v>
      </c>
      <c r="W47" s="747"/>
    </row>
    <row r="48" spans="1:23">
      <c r="A48" s="436">
        <v>11</v>
      </c>
      <c r="B48" s="162"/>
      <c r="C48" s="163"/>
      <c r="D48" s="164"/>
      <c r="E48" s="165"/>
      <c r="F48" s="191"/>
      <c r="G48" s="191"/>
      <c r="H48" s="165"/>
      <c r="I48" s="165"/>
      <c r="J48" s="165"/>
      <c r="K48" s="166"/>
      <c r="L48" s="192"/>
      <c r="M48" s="106">
        <f t="shared" si="50"/>
        <v>0.16666666666666669</v>
      </c>
      <c r="N48" s="190">
        <f t="shared" si="51"/>
        <v>0</v>
      </c>
      <c r="O48" s="159">
        <f t="shared" si="52"/>
        <v>0</v>
      </c>
      <c r="P48" s="386">
        <f t="shared" si="53"/>
        <v>0</v>
      </c>
      <c r="Q48" s="149">
        <f t="shared" si="54"/>
        <v>0</v>
      </c>
      <c r="R48" s="149">
        <f t="shared" si="55"/>
        <v>0</v>
      </c>
      <c r="S48" s="149">
        <f t="shared" si="56"/>
        <v>0</v>
      </c>
      <c r="T48" s="380">
        <f>Darlehen!F46</f>
        <v>0</v>
      </c>
      <c r="U48" s="458">
        <f>Darlehen!H46</f>
        <v>0</v>
      </c>
      <c r="V48" s="461">
        <f>Q48*Berechnungsdaten!$W$11</f>
        <v>0</v>
      </c>
      <c r="W48" s="747"/>
    </row>
    <row r="49" spans="1:23">
      <c r="A49" s="436">
        <v>12</v>
      </c>
      <c r="B49" s="162"/>
      <c r="C49" s="163"/>
      <c r="D49" s="164"/>
      <c r="E49" s="165"/>
      <c r="F49" s="191"/>
      <c r="G49" s="191"/>
      <c r="H49" s="165"/>
      <c r="I49" s="165"/>
      <c r="J49" s="165"/>
      <c r="K49" s="166"/>
      <c r="L49" s="192"/>
      <c r="M49" s="106">
        <f t="shared" si="50"/>
        <v>0.16666666666666669</v>
      </c>
      <c r="N49" s="190">
        <f t="shared" si="51"/>
        <v>0</v>
      </c>
      <c r="O49" s="159">
        <f t="shared" si="52"/>
        <v>0</v>
      </c>
      <c r="P49" s="386">
        <f t="shared" si="53"/>
        <v>0</v>
      </c>
      <c r="Q49" s="149">
        <f t="shared" si="54"/>
        <v>0</v>
      </c>
      <c r="R49" s="149">
        <f t="shared" si="55"/>
        <v>0</v>
      </c>
      <c r="S49" s="149">
        <f t="shared" si="56"/>
        <v>0</v>
      </c>
      <c r="T49" s="380">
        <f>Darlehen!F47</f>
        <v>0</v>
      </c>
      <c r="U49" s="458">
        <f>Darlehen!H47</f>
        <v>0</v>
      </c>
      <c r="V49" s="461">
        <f>Q49*Berechnungsdaten!$W$11</f>
        <v>0</v>
      </c>
      <c r="W49" s="747"/>
    </row>
    <row r="50" spans="1:23">
      <c r="A50" s="436">
        <v>13</v>
      </c>
      <c r="B50" s="162"/>
      <c r="C50" s="163"/>
      <c r="D50" s="164"/>
      <c r="E50" s="165"/>
      <c r="F50" s="191"/>
      <c r="G50" s="191"/>
      <c r="H50" s="165"/>
      <c r="I50" s="165"/>
      <c r="J50" s="165"/>
      <c r="K50" s="166"/>
      <c r="L50" s="192"/>
      <c r="M50" s="106">
        <f t="shared" si="50"/>
        <v>0.16666666666666669</v>
      </c>
      <c r="N50" s="190">
        <f t="shared" si="51"/>
        <v>0</v>
      </c>
      <c r="O50" s="159">
        <f t="shared" si="52"/>
        <v>0</v>
      </c>
      <c r="P50" s="386">
        <f t="shared" si="53"/>
        <v>0</v>
      </c>
      <c r="Q50" s="149">
        <f t="shared" si="54"/>
        <v>0</v>
      </c>
      <c r="R50" s="149">
        <f t="shared" si="55"/>
        <v>0</v>
      </c>
      <c r="S50" s="149">
        <f t="shared" si="56"/>
        <v>0</v>
      </c>
      <c r="T50" s="380">
        <f>Darlehen!F48</f>
        <v>0</v>
      </c>
      <c r="U50" s="458">
        <f>Darlehen!H48</f>
        <v>0</v>
      </c>
      <c r="V50" s="461">
        <f>Q50*Berechnungsdaten!$W$11</f>
        <v>0</v>
      </c>
      <c r="W50" s="747"/>
    </row>
    <row r="51" spans="1:23">
      <c r="A51" s="436">
        <v>14</v>
      </c>
      <c r="B51" s="162"/>
      <c r="C51" s="163"/>
      <c r="D51" s="164"/>
      <c r="E51" s="165"/>
      <c r="F51" s="191"/>
      <c r="G51" s="191"/>
      <c r="H51" s="165"/>
      <c r="I51" s="165"/>
      <c r="J51" s="165"/>
      <c r="K51" s="166"/>
      <c r="L51" s="192"/>
      <c r="M51" s="106">
        <f t="shared" si="50"/>
        <v>0.16666666666666669</v>
      </c>
      <c r="N51" s="190">
        <f t="shared" si="51"/>
        <v>0</v>
      </c>
      <c r="O51" s="159">
        <f t="shared" si="52"/>
        <v>0</v>
      </c>
      <c r="P51" s="386">
        <f t="shared" si="53"/>
        <v>0</v>
      </c>
      <c r="Q51" s="149">
        <f t="shared" si="54"/>
        <v>0</v>
      </c>
      <c r="R51" s="149">
        <f t="shared" si="55"/>
        <v>0</v>
      </c>
      <c r="S51" s="149">
        <f t="shared" si="56"/>
        <v>0</v>
      </c>
      <c r="T51" s="380">
        <f>Darlehen!F49</f>
        <v>0</v>
      </c>
      <c r="U51" s="458">
        <f>Darlehen!H49</f>
        <v>0</v>
      </c>
      <c r="V51" s="461">
        <f>Q51*Berechnungsdaten!$W$11</f>
        <v>0</v>
      </c>
      <c r="W51" s="747"/>
    </row>
    <row r="52" spans="1:23">
      <c r="A52" s="436">
        <v>15</v>
      </c>
      <c r="B52" s="162"/>
      <c r="C52" s="163"/>
      <c r="D52" s="164"/>
      <c r="E52" s="165"/>
      <c r="F52" s="191"/>
      <c r="G52" s="191"/>
      <c r="H52" s="165"/>
      <c r="I52" s="165"/>
      <c r="J52" s="165"/>
      <c r="K52" s="166"/>
      <c r="L52" s="192"/>
      <c r="M52" s="106">
        <f t="shared" si="50"/>
        <v>0.16666666666666669</v>
      </c>
      <c r="N52" s="190">
        <f t="shared" si="51"/>
        <v>0</v>
      </c>
      <c r="O52" s="159">
        <f t="shared" si="52"/>
        <v>0</v>
      </c>
      <c r="P52" s="386">
        <f t="shared" si="53"/>
        <v>0</v>
      </c>
      <c r="Q52" s="149">
        <f t="shared" si="54"/>
        <v>0</v>
      </c>
      <c r="R52" s="149">
        <f t="shared" si="55"/>
        <v>0</v>
      </c>
      <c r="S52" s="149">
        <f t="shared" si="56"/>
        <v>0</v>
      </c>
      <c r="T52" s="380">
        <f>Darlehen!F50</f>
        <v>0</v>
      </c>
      <c r="U52" s="458">
        <f>Darlehen!H50</f>
        <v>0</v>
      </c>
      <c r="V52" s="461">
        <f>Q52*Berechnungsdaten!$W$11</f>
        <v>0</v>
      </c>
      <c r="W52" s="747"/>
    </row>
    <row r="53" spans="1:23">
      <c r="A53" s="436">
        <v>16</v>
      </c>
      <c r="B53" s="162"/>
      <c r="C53" s="163"/>
      <c r="D53" s="164"/>
      <c r="E53" s="165"/>
      <c r="F53" s="191"/>
      <c r="G53" s="191"/>
      <c r="H53" s="165"/>
      <c r="I53" s="165"/>
      <c r="J53" s="165"/>
      <c r="K53" s="166"/>
      <c r="L53" s="192"/>
      <c r="M53" s="106">
        <f t="shared" si="50"/>
        <v>0.16666666666666669</v>
      </c>
      <c r="N53" s="190">
        <f t="shared" si="51"/>
        <v>0</v>
      </c>
      <c r="O53" s="159">
        <f t="shared" si="52"/>
        <v>0</v>
      </c>
      <c r="P53" s="386">
        <f t="shared" si="53"/>
        <v>0</v>
      </c>
      <c r="Q53" s="149">
        <f t="shared" si="54"/>
        <v>0</v>
      </c>
      <c r="R53" s="149">
        <f t="shared" si="55"/>
        <v>0</v>
      </c>
      <c r="S53" s="149">
        <f t="shared" si="56"/>
        <v>0</v>
      </c>
      <c r="T53" s="380">
        <f>Darlehen!F51</f>
        <v>0</v>
      </c>
      <c r="U53" s="458">
        <f>Darlehen!H51</f>
        <v>0</v>
      </c>
      <c r="V53" s="461">
        <f>Q53*Berechnungsdaten!$W$11</f>
        <v>0</v>
      </c>
      <c r="W53" s="747"/>
    </row>
    <row r="54" spans="1:23">
      <c r="A54" s="436">
        <v>17</v>
      </c>
      <c r="B54" s="162"/>
      <c r="C54" s="163"/>
      <c r="D54" s="164"/>
      <c r="E54" s="165"/>
      <c r="F54" s="191"/>
      <c r="G54" s="191"/>
      <c r="H54" s="165"/>
      <c r="I54" s="165"/>
      <c r="J54" s="165"/>
      <c r="K54" s="166"/>
      <c r="L54" s="192"/>
      <c r="M54" s="106">
        <f t="shared" si="50"/>
        <v>0.16666666666666669</v>
      </c>
      <c r="N54" s="190">
        <f t="shared" si="51"/>
        <v>0</v>
      </c>
      <c r="O54" s="159">
        <f t="shared" si="52"/>
        <v>0</v>
      </c>
      <c r="P54" s="386">
        <f t="shared" si="53"/>
        <v>0</v>
      </c>
      <c r="Q54" s="149">
        <f t="shared" si="54"/>
        <v>0</v>
      </c>
      <c r="R54" s="149">
        <f t="shared" si="55"/>
        <v>0</v>
      </c>
      <c r="S54" s="149">
        <f t="shared" si="56"/>
        <v>0</v>
      </c>
      <c r="T54" s="380">
        <f>Darlehen!F52</f>
        <v>0</v>
      </c>
      <c r="U54" s="458">
        <f>Darlehen!H52</f>
        <v>0</v>
      </c>
      <c r="V54" s="461">
        <f>Q54*Berechnungsdaten!$W$11</f>
        <v>0</v>
      </c>
      <c r="W54" s="747"/>
    </row>
    <row r="55" spans="1:23">
      <c r="A55" s="436">
        <v>18</v>
      </c>
      <c r="B55" s="162"/>
      <c r="C55" s="163"/>
      <c r="D55" s="164"/>
      <c r="E55" s="165"/>
      <c r="F55" s="191"/>
      <c r="G55" s="191"/>
      <c r="H55" s="165"/>
      <c r="I55" s="165"/>
      <c r="J55" s="165"/>
      <c r="K55" s="166"/>
      <c r="L55" s="192"/>
      <c r="M55" s="107">
        <f t="shared" ref="M55:M63" si="57">100/6/100</f>
        <v>0.16666666666666669</v>
      </c>
      <c r="N55" s="158">
        <f t="shared" si="43"/>
        <v>0</v>
      </c>
      <c r="O55" s="159">
        <f t="shared" si="44"/>
        <v>0</v>
      </c>
      <c r="P55" s="387">
        <f t="shared" si="45"/>
        <v>0</v>
      </c>
      <c r="Q55" s="160">
        <f t="shared" si="46"/>
        <v>0</v>
      </c>
      <c r="R55" s="160">
        <f t="shared" si="47"/>
        <v>0</v>
      </c>
      <c r="S55" s="160">
        <f t="shared" si="48"/>
        <v>0</v>
      </c>
      <c r="T55" s="380">
        <f>Darlehen!F53</f>
        <v>0</v>
      </c>
      <c r="U55" s="458">
        <f>Darlehen!H53</f>
        <v>0</v>
      </c>
      <c r="V55" s="461">
        <f>Q55*Berechnungsdaten!$W$11</f>
        <v>0</v>
      </c>
      <c r="W55" s="747" t="str">
        <f t="shared" si="49"/>
        <v>Ok</v>
      </c>
    </row>
    <row r="56" spans="1:23">
      <c r="A56" s="436">
        <v>19</v>
      </c>
      <c r="B56" s="162"/>
      <c r="C56" s="163"/>
      <c r="D56" s="164"/>
      <c r="E56" s="165"/>
      <c r="F56" s="191"/>
      <c r="G56" s="191"/>
      <c r="H56" s="165"/>
      <c r="I56" s="165"/>
      <c r="J56" s="165"/>
      <c r="K56" s="166"/>
      <c r="L56" s="192"/>
      <c r="M56" s="107">
        <f t="shared" si="57"/>
        <v>0.16666666666666669</v>
      </c>
      <c r="N56" s="158">
        <f t="shared" si="43"/>
        <v>0</v>
      </c>
      <c r="O56" s="159">
        <f t="shared" si="44"/>
        <v>0</v>
      </c>
      <c r="P56" s="387">
        <f t="shared" si="45"/>
        <v>0</v>
      </c>
      <c r="Q56" s="160">
        <f t="shared" si="46"/>
        <v>0</v>
      </c>
      <c r="R56" s="160">
        <f t="shared" si="47"/>
        <v>0</v>
      </c>
      <c r="S56" s="160">
        <f t="shared" si="48"/>
        <v>0</v>
      </c>
      <c r="T56" s="380">
        <f>Darlehen!F54</f>
        <v>0</v>
      </c>
      <c r="U56" s="458">
        <f>Darlehen!H54</f>
        <v>0</v>
      </c>
      <c r="V56" s="461">
        <f>Q56*Berechnungsdaten!$W$11</f>
        <v>0</v>
      </c>
      <c r="W56" s="747" t="str">
        <f t="shared" si="49"/>
        <v>Ok</v>
      </c>
    </row>
    <row r="57" spans="1:23">
      <c r="A57" s="436">
        <v>20</v>
      </c>
      <c r="B57" s="162"/>
      <c r="C57" s="163"/>
      <c r="D57" s="164"/>
      <c r="E57" s="165"/>
      <c r="F57" s="191"/>
      <c r="G57" s="191"/>
      <c r="H57" s="165"/>
      <c r="I57" s="165"/>
      <c r="J57" s="165"/>
      <c r="K57" s="166"/>
      <c r="L57" s="192"/>
      <c r="M57" s="107">
        <f t="shared" si="57"/>
        <v>0.16666666666666669</v>
      </c>
      <c r="N57" s="158">
        <f t="shared" si="43"/>
        <v>0</v>
      </c>
      <c r="O57" s="159">
        <f t="shared" si="44"/>
        <v>0</v>
      </c>
      <c r="P57" s="387">
        <f t="shared" si="45"/>
        <v>0</v>
      </c>
      <c r="Q57" s="160">
        <f t="shared" si="46"/>
        <v>0</v>
      </c>
      <c r="R57" s="160">
        <f t="shared" si="47"/>
        <v>0</v>
      </c>
      <c r="S57" s="160">
        <f t="shared" si="48"/>
        <v>0</v>
      </c>
      <c r="T57" s="380">
        <f>Darlehen!F55</f>
        <v>0</v>
      </c>
      <c r="U57" s="458">
        <f>Darlehen!H55</f>
        <v>0</v>
      </c>
      <c r="V57" s="461">
        <f>Q57*Berechnungsdaten!$W$11</f>
        <v>0</v>
      </c>
      <c r="W57" s="747" t="str">
        <f t="shared" si="49"/>
        <v>Ok</v>
      </c>
    </row>
    <row r="58" spans="1:23">
      <c r="A58" s="436">
        <v>21</v>
      </c>
      <c r="B58" s="162"/>
      <c r="C58" s="163"/>
      <c r="D58" s="164"/>
      <c r="E58" s="165"/>
      <c r="F58" s="191"/>
      <c r="G58" s="191"/>
      <c r="H58" s="165"/>
      <c r="I58" s="165"/>
      <c r="J58" s="165"/>
      <c r="K58" s="166"/>
      <c r="L58" s="192"/>
      <c r="M58" s="107">
        <f t="shared" si="57"/>
        <v>0.16666666666666669</v>
      </c>
      <c r="N58" s="158">
        <f t="shared" si="43"/>
        <v>0</v>
      </c>
      <c r="O58" s="159">
        <f t="shared" si="44"/>
        <v>0</v>
      </c>
      <c r="P58" s="387">
        <f t="shared" si="45"/>
        <v>0</v>
      </c>
      <c r="Q58" s="160">
        <f t="shared" si="46"/>
        <v>0</v>
      </c>
      <c r="R58" s="160">
        <f t="shared" si="47"/>
        <v>0</v>
      </c>
      <c r="S58" s="160">
        <f t="shared" si="48"/>
        <v>0</v>
      </c>
      <c r="T58" s="380">
        <f>Darlehen!F56</f>
        <v>0</v>
      </c>
      <c r="U58" s="458">
        <f>Darlehen!H56</f>
        <v>0</v>
      </c>
      <c r="V58" s="461">
        <f>Q58*Berechnungsdaten!$W$11</f>
        <v>0</v>
      </c>
      <c r="W58" s="747" t="str">
        <f t="shared" si="49"/>
        <v>Ok</v>
      </c>
    </row>
    <row r="59" spans="1:23">
      <c r="A59" s="436">
        <v>22</v>
      </c>
      <c r="B59" s="162"/>
      <c r="C59" s="163"/>
      <c r="D59" s="164"/>
      <c r="E59" s="165"/>
      <c r="F59" s="191"/>
      <c r="G59" s="191"/>
      <c r="H59" s="165"/>
      <c r="I59" s="165"/>
      <c r="J59" s="165"/>
      <c r="K59" s="166"/>
      <c r="L59" s="192"/>
      <c r="M59" s="107">
        <f t="shared" si="57"/>
        <v>0.16666666666666669</v>
      </c>
      <c r="N59" s="158">
        <f t="shared" si="43"/>
        <v>0</v>
      </c>
      <c r="O59" s="159">
        <f t="shared" si="44"/>
        <v>0</v>
      </c>
      <c r="P59" s="387">
        <f t="shared" si="45"/>
        <v>0</v>
      </c>
      <c r="Q59" s="160">
        <f t="shared" si="46"/>
        <v>0</v>
      </c>
      <c r="R59" s="160">
        <f t="shared" si="47"/>
        <v>0</v>
      </c>
      <c r="S59" s="160">
        <f t="shared" si="48"/>
        <v>0</v>
      </c>
      <c r="T59" s="380">
        <f>Darlehen!F57</f>
        <v>0</v>
      </c>
      <c r="U59" s="458">
        <f>Darlehen!H57</f>
        <v>0</v>
      </c>
      <c r="V59" s="461">
        <f>Q59*Berechnungsdaten!$W$11</f>
        <v>0</v>
      </c>
      <c r="W59" s="747" t="str">
        <f t="shared" si="49"/>
        <v>Ok</v>
      </c>
    </row>
    <row r="60" spans="1:23">
      <c r="A60" s="436">
        <v>23</v>
      </c>
      <c r="B60" s="162"/>
      <c r="C60" s="163"/>
      <c r="D60" s="164"/>
      <c r="E60" s="165"/>
      <c r="F60" s="191"/>
      <c r="G60" s="191"/>
      <c r="H60" s="165"/>
      <c r="I60" s="165"/>
      <c r="J60" s="165"/>
      <c r="K60" s="166"/>
      <c r="L60" s="192"/>
      <c r="M60" s="107">
        <f t="shared" si="57"/>
        <v>0.16666666666666669</v>
      </c>
      <c r="N60" s="158">
        <f t="shared" si="43"/>
        <v>0</v>
      </c>
      <c r="O60" s="159">
        <f t="shared" si="44"/>
        <v>0</v>
      </c>
      <c r="P60" s="387">
        <f t="shared" si="45"/>
        <v>0</v>
      </c>
      <c r="Q60" s="160">
        <f t="shared" si="46"/>
        <v>0</v>
      </c>
      <c r="R60" s="160">
        <f t="shared" si="47"/>
        <v>0</v>
      </c>
      <c r="S60" s="160">
        <f t="shared" si="48"/>
        <v>0</v>
      </c>
      <c r="T60" s="380">
        <f>Darlehen!F58</f>
        <v>0</v>
      </c>
      <c r="U60" s="458">
        <f>Darlehen!H58</f>
        <v>0</v>
      </c>
      <c r="V60" s="461">
        <f>Q60*Berechnungsdaten!$W$11</f>
        <v>0</v>
      </c>
      <c r="W60" s="747" t="str">
        <f t="shared" si="49"/>
        <v>Ok</v>
      </c>
    </row>
    <row r="61" spans="1:23">
      <c r="A61" s="436">
        <v>24</v>
      </c>
      <c r="B61" s="162"/>
      <c r="C61" s="163"/>
      <c r="D61" s="164"/>
      <c r="E61" s="165"/>
      <c r="F61" s="191"/>
      <c r="G61" s="191"/>
      <c r="H61" s="165"/>
      <c r="I61" s="165"/>
      <c r="J61" s="165"/>
      <c r="K61" s="166"/>
      <c r="L61" s="192"/>
      <c r="M61" s="107">
        <f t="shared" si="57"/>
        <v>0.16666666666666669</v>
      </c>
      <c r="N61" s="158">
        <f t="shared" si="43"/>
        <v>0</v>
      </c>
      <c r="O61" s="159">
        <f t="shared" si="44"/>
        <v>0</v>
      </c>
      <c r="P61" s="387">
        <f t="shared" si="45"/>
        <v>0</v>
      </c>
      <c r="Q61" s="160">
        <f t="shared" si="46"/>
        <v>0</v>
      </c>
      <c r="R61" s="160">
        <f t="shared" si="47"/>
        <v>0</v>
      </c>
      <c r="S61" s="160">
        <f t="shared" si="48"/>
        <v>0</v>
      </c>
      <c r="T61" s="380">
        <f>Darlehen!F59</f>
        <v>0</v>
      </c>
      <c r="U61" s="458">
        <f>Darlehen!H59</f>
        <v>0</v>
      </c>
      <c r="V61" s="461">
        <f>Q61*Berechnungsdaten!$W$11</f>
        <v>0</v>
      </c>
      <c r="W61" s="747" t="str">
        <f t="shared" si="49"/>
        <v>Ok</v>
      </c>
    </row>
    <row r="62" spans="1:23">
      <c r="A62" s="436">
        <v>25</v>
      </c>
      <c r="B62" s="162"/>
      <c r="C62" s="163"/>
      <c r="D62" s="164"/>
      <c r="E62" s="165"/>
      <c r="F62" s="191"/>
      <c r="G62" s="191"/>
      <c r="H62" s="165"/>
      <c r="I62" s="165"/>
      <c r="J62" s="165"/>
      <c r="K62" s="166"/>
      <c r="L62" s="192"/>
      <c r="M62" s="107">
        <f t="shared" si="57"/>
        <v>0.16666666666666669</v>
      </c>
      <c r="N62" s="158">
        <f t="shared" si="43"/>
        <v>0</v>
      </c>
      <c r="O62" s="159">
        <f t="shared" si="44"/>
        <v>0</v>
      </c>
      <c r="P62" s="387">
        <f t="shared" si="45"/>
        <v>0</v>
      </c>
      <c r="Q62" s="160">
        <f t="shared" si="46"/>
        <v>0</v>
      </c>
      <c r="R62" s="160">
        <f t="shared" si="47"/>
        <v>0</v>
      </c>
      <c r="S62" s="160">
        <f t="shared" si="48"/>
        <v>0</v>
      </c>
      <c r="T62" s="380">
        <f>Darlehen!F60</f>
        <v>0</v>
      </c>
      <c r="U62" s="458">
        <f>Darlehen!H60</f>
        <v>0</v>
      </c>
      <c r="V62" s="461">
        <f>Q62*Berechnungsdaten!$W$11</f>
        <v>0</v>
      </c>
      <c r="W62" s="747" t="str">
        <f t="shared" si="49"/>
        <v>Ok</v>
      </c>
    </row>
    <row r="63" spans="1:23" ht="15" thickBot="1">
      <c r="A63" s="203">
        <v>26</v>
      </c>
      <c r="B63" s="204"/>
      <c r="C63" s="205"/>
      <c r="D63" s="428"/>
      <c r="E63" s="207"/>
      <c r="F63" s="208"/>
      <c r="G63" s="208"/>
      <c r="H63" s="207"/>
      <c r="I63" s="207"/>
      <c r="J63" s="207"/>
      <c r="K63" s="209"/>
      <c r="L63" s="210"/>
      <c r="M63" s="429">
        <f t="shared" si="57"/>
        <v>0.16666666666666669</v>
      </c>
      <c r="N63" s="211">
        <f t="shared" si="43"/>
        <v>0</v>
      </c>
      <c r="O63" s="430">
        <f t="shared" si="44"/>
        <v>0</v>
      </c>
      <c r="P63" s="390">
        <f t="shared" si="45"/>
        <v>0</v>
      </c>
      <c r="Q63" s="208">
        <f t="shared" si="46"/>
        <v>0</v>
      </c>
      <c r="R63" s="208">
        <f t="shared" si="47"/>
        <v>0</v>
      </c>
      <c r="S63" s="208">
        <f t="shared" si="48"/>
        <v>0</v>
      </c>
      <c r="T63" s="435">
        <f>Darlehen!F61</f>
        <v>0</v>
      </c>
      <c r="U63" s="517">
        <f>Darlehen!H61</f>
        <v>0</v>
      </c>
      <c r="V63" s="466">
        <f>Q63*Berechnungsdaten!$W$11</f>
        <v>0</v>
      </c>
      <c r="W63" s="747" t="str">
        <f t="shared" si="49"/>
        <v>Ok</v>
      </c>
    </row>
    <row r="64" spans="1:23" ht="27.6" customHeight="1">
      <c r="A64" s="427" t="s">
        <v>300</v>
      </c>
      <c r="B64" s="193"/>
      <c r="C64" s="194"/>
      <c r="D64" s="196"/>
      <c r="E64" s="197">
        <f t="shared" ref="E64:K64" si="58">+E65</f>
        <v>0</v>
      </c>
      <c r="F64" s="197">
        <f t="shared" si="58"/>
        <v>0</v>
      </c>
      <c r="G64" s="197"/>
      <c r="H64" s="197">
        <f t="shared" si="58"/>
        <v>0</v>
      </c>
      <c r="I64" s="197">
        <f t="shared" si="58"/>
        <v>0</v>
      </c>
      <c r="J64" s="197">
        <f t="shared" si="58"/>
        <v>0</v>
      </c>
      <c r="K64" s="198">
        <f t="shared" si="58"/>
        <v>0</v>
      </c>
      <c r="L64" s="195"/>
      <c r="M64" s="199"/>
      <c r="N64" s="200"/>
      <c r="O64" s="201">
        <f>+O65</f>
        <v>0</v>
      </c>
      <c r="P64" s="389">
        <f>+P65</f>
        <v>0</v>
      </c>
      <c r="Q64" s="202">
        <f>+Q65</f>
        <v>0</v>
      </c>
      <c r="R64" s="202">
        <f>+R65</f>
        <v>0</v>
      </c>
      <c r="S64" s="202">
        <f>+S65</f>
        <v>0</v>
      </c>
      <c r="T64" s="470">
        <f>SUM(T65)</f>
        <v>0</v>
      </c>
      <c r="U64" s="470">
        <f>SUM(U65)</f>
        <v>0</v>
      </c>
      <c r="V64" s="468">
        <f>V65</f>
        <v>0</v>
      </c>
    </row>
    <row r="65" spans="1:22" ht="15" thickBot="1">
      <c r="A65" s="203">
        <v>1</v>
      </c>
      <c r="B65" s="204"/>
      <c r="C65" s="205"/>
      <c r="D65" s="206">
        <f>Basis!B3</f>
        <v>2025</v>
      </c>
      <c r="E65" s="207"/>
      <c r="F65" s="208"/>
      <c r="G65" s="208"/>
      <c r="H65" s="207"/>
      <c r="I65" s="207"/>
      <c r="J65" s="207"/>
      <c r="K65" s="209"/>
      <c r="L65" s="210"/>
      <c r="M65" s="104">
        <v>1</v>
      </c>
      <c r="N65" s="211">
        <f>IF(M65&gt;0,IF(($E$3-D65)&lt;=100%/M65,100%/M65-($E$3-D65),0),0)</f>
        <v>1</v>
      </c>
      <c r="O65" s="212">
        <f>IF((+E65-K65)&gt;=0,IF(N65&gt;0,(+E65-K65)*M65,0),0)</f>
        <v>0</v>
      </c>
      <c r="P65" s="390">
        <f>+M65*(E65)*N65</f>
        <v>0</v>
      </c>
      <c r="Q65" s="208">
        <f>+H65*M65*N65</f>
        <v>0</v>
      </c>
      <c r="R65" s="208">
        <f>+I65*M65*N65</f>
        <v>0</v>
      </c>
      <c r="S65" s="208">
        <f>+K65*M65*N65</f>
        <v>0</v>
      </c>
      <c r="T65" s="208">
        <f>+Darlehen!F63</f>
        <v>0</v>
      </c>
      <c r="U65" s="516">
        <f>Darlehen!H63</f>
        <v>0</v>
      </c>
      <c r="V65" s="469">
        <f>Q65*Berechnungsdaten!$W$11</f>
        <v>0</v>
      </c>
    </row>
    <row r="66" spans="1:22">
      <c r="A66" s="213"/>
      <c r="B66" s="214"/>
      <c r="C66" s="215"/>
      <c r="D66" s="216"/>
      <c r="E66" s="217"/>
      <c r="F66" s="217"/>
      <c r="G66" s="217"/>
      <c r="H66" s="217"/>
      <c r="I66" s="217"/>
      <c r="J66" s="217"/>
      <c r="K66" s="217"/>
      <c r="L66" s="217"/>
      <c r="M66" s="218"/>
      <c r="N66" s="219"/>
      <c r="O66" s="220"/>
      <c r="P66" s="391"/>
      <c r="Q66" s="220"/>
      <c r="R66" s="220"/>
      <c r="S66" s="220"/>
      <c r="T66"/>
      <c r="U66"/>
      <c r="V66" s="220"/>
    </row>
    <row r="67" spans="1:22">
      <c r="A67" s="221" t="s">
        <v>301</v>
      </c>
      <c r="B67" s="222"/>
      <c r="C67" s="222"/>
      <c r="D67" s="222"/>
      <c r="E67" s="222"/>
      <c r="F67" s="222"/>
      <c r="G67" s="222"/>
      <c r="H67" s="222"/>
      <c r="I67" s="222"/>
      <c r="J67" s="222"/>
      <c r="K67" s="116"/>
      <c r="L67" s="116"/>
      <c r="M67" s="223"/>
      <c r="N67" s="117"/>
      <c r="O67" s="224"/>
      <c r="P67" s="392"/>
      <c r="Q67" s="224"/>
      <c r="R67" s="224"/>
      <c r="S67" s="224"/>
      <c r="T67" s="224"/>
      <c r="U67" s="224"/>
      <c r="V67" s="33"/>
    </row>
    <row r="68" spans="1:22">
      <c r="A68" s="1271"/>
      <c r="B68" s="1272"/>
      <c r="C68" s="1272"/>
      <c r="D68" s="1272"/>
      <c r="E68" s="1272"/>
      <c r="F68" s="1272"/>
      <c r="G68" s="1272"/>
      <c r="H68" s="1272"/>
      <c r="I68" s="1272"/>
      <c r="J68" s="1272"/>
      <c r="K68" s="225"/>
      <c r="L68" s="225"/>
      <c r="M68" s="226"/>
      <c r="O68" s="228"/>
      <c r="P68" s="393"/>
      <c r="Q68" s="228"/>
      <c r="R68" s="228"/>
      <c r="S68" s="228"/>
      <c r="T68" s="228"/>
      <c r="U68" s="228"/>
      <c r="V68" s="229"/>
    </row>
    <row r="69" spans="1:22">
      <c r="A69" s="230" t="s">
        <v>302</v>
      </c>
      <c r="B69" s="222"/>
      <c r="C69" s="222"/>
      <c r="D69" s="222"/>
      <c r="E69" s="222"/>
      <c r="F69" s="222"/>
      <c r="G69" s="222"/>
      <c r="H69" s="222"/>
      <c r="I69" s="222"/>
      <c r="J69" s="222"/>
      <c r="K69" s="116"/>
      <c r="L69" s="116"/>
      <c r="M69" s="223"/>
      <c r="N69" s="117"/>
      <c r="O69" s="224"/>
      <c r="P69" s="392"/>
      <c r="Q69" s="224"/>
      <c r="R69" s="224"/>
      <c r="S69" s="224"/>
      <c r="T69" s="224"/>
      <c r="U69" s="224"/>
      <c r="V69" s="33"/>
    </row>
    <row r="70" spans="1:22">
      <c r="A70" s="231" t="s">
        <v>303</v>
      </c>
      <c r="B70" s="222"/>
      <c r="C70" s="222"/>
      <c r="D70" s="222"/>
      <c r="E70" s="222"/>
      <c r="F70" s="222"/>
      <c r="G70" s="222"/>
      <c r="H70" s="222"/>
      <c r="I70" s="222"/>
      <c r="J70" s="222"/>
      <c r="K70" s="116"/>
      <c r="L70" s="116"/>
      <c r="M70" s="223"/>
      <c r="N70" s="117"/>
      <c r="O70" s="224"/>
      <c r="P70" s="392"/>
      <c r="Q70" s="224"/>
      <c r="R70" s="224"/>
      <c r="S70" s="224"/>
      <c r="T70" s="224"/>
      <c r="U70" s="224"/>
      <c r="V70" s="33"/>
    </row>
    <row r="71" spans="1:22">
      <c r="A71" s="230" t="s">
        <v>304</v>
      </c>
      <c r="B71" s="222"/>
      <c r="C71" s="222"/>
      <c r="D71" s="222"/>
      <c r="E71" s="222"/>
      <c r="F71" s="222"/>
      <c r="G71" s="222"/>
      <c r="H71" s="222"/>
      <c r="I71" s="222"/>
      <c r="J71" s="222"/>
      <c r="K71" s="116"/>
      <c r="L71" s="116"/>
      <c r="M71" s="223"/>
      <c r="N71" s="117"/>
      <c r="O71" s="224"/>
      <c r="P71" s="392"/>
      <c r="Q71" s="224"/>
      <c r="R71" s="224"/>
      <c r="S71" s="224"/>
      <c r="T71" s="224"/>
      <c r="U71" s="224"/>
      <c r="V71" s="33"/>
    </row>
    <row r="72" spans="1:22">
      <c r="A72" s="221" t="s">
        <v>305</v>
      </c>
      <c r="B72" s="222"/>
      <c r="C72" s="222"/>
      <c r="D72" s="222"/>
      <c r="E72" s="222"/>
      <c r="F72" s="222"/>
      <c r="G72" s="222"/>
      <c r="H72" s="222"/>
      <c r="I72" s="222"/>
      <c r="J72" s="222"/>
      <c r="K72" s="116"/>
      <c r="L72" s="116"/>
      <c r="M72" s="116"/>
      <c r="N72" s="117"/>
      <c r="O72" s="224"/>
      <c r="P72" s="392"/>
      <c r="Q72" s="224"/>
      <c r="R72" s="224"/>
      <c r="S72" s="224"/>
      <c r="T72" s="224"/>
      <c r="U72" s="224"/>
      <c r="V72" s="33"/>
    </row>
    <row r="73" spans="1:22">
      <c r="A73" s="232" t="s">
        <v>306</v>
      </c>
      <c r="B73" s="222"/>
      <c r="C73" s="222"/>
      <c r="D73" s="222"/>
      <c r="E73" s="222"/>
      <c r="F73" s="222"/>
      <c r="G73" s="222"/>
      <c r="H73" s="222"/>
      <c r="I73" s="222"/>
      <c r="J73" s="222"/>
      <c r="K73" s="116"/>
      <c r="L73" s="116"/>
      <c r="M73" s="116"/>
      <c r="N73" s="117"/>
      <c r="O73" s="224"/>
      <c r="P73" s="392"/>
      <c r="Q73" s="224"/>
      <c r="R73" s="224"/>
      <c r="S73" s="224"/>
      <c r="T73" s="224"/>
      <c r="U73" s="224"/>
      <c r="V73" s="33"/>
    </row>
    <row r="74" spans="1:22" ht="15.75" customHeight="1">
      <c r="A74" s="232" t="s">
        <v>307</v>
      </c>
      <c r="B74" s="222"/>
      <c r="C74" s="222"/>
      <c r="D74" s="222"/>
      <c r="E74" s="222"/>
      <c r="F74" s="222"/>
      <c r="G74" s="222"/>
      <c r="H74" s="222"/>
      <c r="I74" s="222"/>
      <c r="J74" s="222"/>
      <c r="K74" s="116"/>
      <c r="L74" s="116"/>
      <c r="M74" s="116"/>
      <c r="N74" s="117"/>
      <c r="O74" s="224"/>
      <c r="P74" s="392"/>
      <c r="Q74" s="224"/>
      <c r="R74" s="224"/>
      <c r="S74" s="224"/>
      <c r="T74" s="224"/>
      <c r="U74" s="224"/>
      <c r="V74" s="33"/>
    </row>
    <row r="75" spans="1:22" ht="26.25" customHeight="1">
      <c r="A75" s="1267" t="s">
        <v>614</v>
      </c>
      <c r="B75" s="1268"/>
      <c r="C75" s="1268"/>
      <c r="D75" s="1268"/>
      <c r="E75" s="1268"/>
      <c r="F75" s="1268"/>
      <c r="G75" s="1268"/>
      <c r="H75" s="1268"/>
      <c r="I75" s="1268"/>
      <c r="J75" s="1268"/>
      <c r="K75" s="116"/>
      <c r="L75" s="116"/>
      <c r="M75" s="116"/>
      <c r="N75" s="117"/>
      <c r="O75" s="224"/>
      <c r="P75" s="392"/>
      <c r="Q75" s="224"/>
      <c r="R75" s="224"/>
      <c r="S75" s="224"/>
      <c r="T75" s="224"/>
      <c r="U75" s="224"/>
      <c r="V75" s="33"/>
    </row>
    <row r="76" spans="1:22">
      <c r="A76" s="232"/>
      <c r="B76" s="222"/>
      <c r="C76" s="222"/>
      <c r="D76" s="222"/>
      <c r="E76" s="222"/>
      <c r="F76" s="222"/>
      <c r="G76" s="222"/>
      <c r="H76" s="222"/>
      <c r="I76" s="222"/>
      <c r="J76" s="222"/>
      <c r="K76" s="116"/>
      <c r="L76" s="116"/>
      <c r="M76" s="116"/>
      <c r="N76" s="117"/>
      <c r="O76" s="224"/>
      <c r="P76" s="392"/>
      <c r="Q76" s="224"/>
      <c r="R76" s="224"/>
      <c r="S76" s="224"/>
      <c r="T76" s="224"/>
      <c r="U76" s="224"/>
      <c r="V76" s="33"/>
    </row>
    <row r="77" spans="1:22">
      <c r="A77" s="232"/>
      <c r="B77" s="116"/>
      <c r="C77" s="116"/>
      <c r="D77" s="116"/>
      <c r="E77" s="116"/>
      <c r="F77" s="116"/>
      <c r="G77" s="116"/>
      <c r="H77" s="116"/>
      <c r="I77" s="116"/>
      <c r="J77" s="116"/>
      <c r="K77" s="116"/>
      <c r="L77" s="116"/>
      <c r="M77" s="116"/>
      <c r="N77" s="117"/>
      <c r="O77" s="224"/>
      <c r="P77" s="392"/>
      <c r="Q77" s="224"/>
      <c r="R77" s="224"/>
      <c r="S77" s="224"/>
      <c r="T77" s="224"/>
      <c r="U77" s="224"/>
      <c r="V77" s="33"/>
    </row>
    <row r="78" spans="1:22">
      <c r="A78" s="232"/>
      <c r="B78" s="116"/>
      <c r="C78" s="116"/>
      <c r="D78" s="116"/>
      <c r="E78" s="116"/>
      <c r="F78" s="116"/>
      <c r="G78" s="116"/>
      <c r="H78" s="116"/>
      <c r="I78" s="116"/>
      <c r="J78" s="116"/>
      <c r="K78" s="116"/>
      <c r="L78" s="116"/>
      <c r="M78" s="116"/>
      <c r="N78" s="117"/>
      <c r="O78" s="224"/>
      <c r="P78" s="392"/>
      <c r="Q78" s="224"/>
      <c r="R78" s="224"/>
      <c r="S78" s="224"/>
      <c r="T78" s="224"/>
      <c r="U78" s="224"/>
      <c r="V78" s="33"/>
    </row>
    <row r="79" spans="1:22">
      <c r="A79" s="232"/>
      <c r="B79" s="116"/>
      <c r="C79" s="116"/>
      <c r="D79" s="116"/>
      <c r="E79" s="116"/>
      <c r="F79" s="116"/>
      <c r="G79" s="116"/>
      <c r="H79" s="116"/>
      <c r="I79" s="116"/>
      <c r="J79" s="116"/>
      <c r="K79" s="116"/>
      <c r="L79" s="116"/>
      <c r="M79" s="116"/>
      <c r="N79" s="117"/>
      <c r="O79" s="224"/>
      <c r="P79" s="392"/>
      <c r="Q79" s="224"/>
      <c r="R79" s="224"/>
      <c r="S79" s="224"/>
      <c r="T79" s="224"/>
      <c r="U79" s="224"/>
      <c r="V79" s="33"/>
    </row>
    <row r="80" spans="1:22">
      <c r="A80" s="232"/>
      <c r="B80" s="116"/>
      <c r="C80" s="116"/>
      <c r="D80" s="116"/>
      <c r="E80" s="116"/>
      <c r="F80" s="116"/>
      <c r="G80" s="116"/>
      <c r="H80" s="116"/>
      <c r="I80" s="116"/>
      <c r="J80" s="116"/>
      <c r="K80" s="116"/>
      <c r="L80" s="116"/>
      <c r="M80" s="116"/>
      <c r="N80" s="117"/>
      <c r="O80" s="224"/>
      <c r="P80" s="392"/>
      <c r="Q80" s="224"/>
      <c r="R80" s="224"/>
      <c r="S80" s="224"/>
      <c r="T80" s="224"/>
      <c r="U80" s="224"/>
      <c r="V80" s="33"/>
    </row>
    <row r="81" spans="1:22">
      <c r="A81" s="232"/>
      <c r="B81" s="116"/>
      <c r="C81" s="116"/>
      <c r="D81" s="116"/>
      <c r="E81" s="116"/>
      <c r="F81" s="116"/>
      <c r="G81" s="116"/>
      <c r="H81" s="116"/>
      <c r="I81" s="116"/>
      <c r="J81" s="116"/>
      <c r="K81" s="116"/>
      <c r="L81" s="116"/>
      <c r="M81" s="116"/>
      <c r="N81" s="117"/>
      <c r="O81" s="224"/>
      <c r="P81" s="392"/>
      <c r="Q81" s="224"/>
      <c r="R81" s="224"/>
      <c r="S81" s="224"/>
      <c r="T81" s="224"/>
      <c r="U81" s="224"/>
      <c r="V81" s="33"/>
    </row>
    <row r="82" spans="1:22">
      <c r="A82" s="232"/>
      <c r="B82" s="116"/>
      <c r="C82" s="116"/>
      <c r="D82" s="116"/>
      <c r="E82" s="116"/>
      <c r="F82" s="116"/>
      <c r="G82" s="116"/>
      <c r="H82" s="116"/>
      <c r="I82" s="116"/>
      <c r="J82" s="116"/>
      <c r="K82" s="116"/>
      <c r="L82" s="116"/>
      <c r="M82" s="116"/>
      <c r="N82" s="117"/>
      <c r="O82" s="224"/>
      <c r="P82" s="392"/>
      <c r="Q82" s="224"/>
      <c r="R82" s="224"/>
      <c r="S82" s="224"/>
      <c r="T82" s="224"/>
      <c r="U82" s="224"/>
      <c r="V82" s="33"/>
    </row>
    <row r="83" spans="1:22">
      <c r="A83" s="232"/>
      <c r="B83" s="116"/>
      <c r="C83" s="116"/>
      <c r="D83" s="116"/>
      <c r="E83" s="116"/>
      <c r="F83" s="116"/>
      <c r="G83" s="116"/>
      <c r="H83" s="116"/>
      <c r="I83" s="116"/>
      <c r="J83" s="116"/>
      <c r="K83" s="116"/>
      <c r="L83" s="116"/>
      <c r="M83" s="116"/>
      <c r="N83" s="117"/>
      <c r="O83" s="224"/>
      <c r="P83" s="392"/>
      <c r="Q83" s="224"/>
      <c r="R83" s="224"/>
      <c r="S83" s="224"/>
      <c r="T83" s="224"/>
      <c r="U83" s="224"/>
      <c r="V83" s="33"/>
    </row>
    <row r="84" spans="1:22">
      <c r="A84" s="232"/>
      <c r="B84" s="116"/>
      <c r="C84" s="116"/>
      <c r="D84" s="116"/>
      <c r="E84" s="116"/>
      <c r="F84" s="116"/>
      <c r="G84" s="116"/>
      <c r="H84" s="116"/>
      <c r="I84" s="116"/>
      <c r="J84" s="116"/>
      <c r="K84" s="116"/>
      <c r="L84" s="116"/>
      <c r="M84" s="116"/>
      <c r="N84" s="117"/>
      <c r="O84" s="224"/>
      <c r="P84" s="392"/>
      <c r="Q84" s="224"/>
      <c r="R84" s="224"/>
      <c r="S84" s="224"/>
      <c r="T84" s="224"/>
      <c r="U84" s="224"/>
      <c r="V84" s="33"/>
    </row>
    <row r="85" spans="1:22">
      <c r="A85" s="232"/>
      <c r="B85" s="116"/>
      <c r="C85" s="116"/>
      <c r="D85" s="116"/>
      <c r="E85" s="116"/>
      <c r="F85" s="116"/>
      <c r="G85" s="116"/>
      <c r="H85" s="116"/>
      <c r="I85" s="116"/>
      <c r="J85" s="116"/>
      <c r="K85" s="116"/>
      <c r="L85" s="116"/>
      <c r="M85" s="116"/>
      <c r="N85" s="117"/>
      <c r="O85" s="224"/>
      <c r="P85" s="392"/>
      <c r="Q85" s="224"/>
      <c r="R85" s="224"/>
      <c r="S85" s="224"/>
      <c r="T85" s="224"/>
      <c r="U85" s="224"/>
      <c r="V85" s="33"/>
    </row>
    <row r="86" spans="1:22">
      <c r="A86" s="232"/>
      <c r="B86" s="116"/>
      <c r="C86" s="116"/>
      <c r="D86" s="116"/>
      <c r="E86" s="116"/>
      <c r="F86" s="116"/>
      <c r="G86" s="116"/>
      <c r="H86" s="116"/>
      <c r="I86" s="116"/>
      <c r="J86" s="116"/>
      <c r="K86" s="116"/>
      <c r="L86" s="116"/>
      <c r="M86" s="116"/>
      <c r="N86" s="117"/>
      <c r="O86" s="224"/>
      <c r="P86" s="392"/>
      <c r="Q86" s="224"/>
      <c r="R86" s="224"/>
      <c r="S86" s="224"/>
      <c r="T86" s="224"/>
      <c r="U86" s="224"/>
      <c r="V86" s="33"/>
    </row>
    <row r="87" spans="1:22">
      <c r="A87" s="232"/>
      <c r="B87" s="116"/>
      <c r="C87" s="116"/>
      <c r="D87" s="116"/>
      <c r="E87" s="116"/>
      <c r="F87" s="116"/>
      <c r="G87" s="116"/>
      <c r="H87" s="116"/>
      <c r="I87" s="116"/>
      <c r="J87" s="116"/>
      <c r="K87" s="116"/>
      <c r="L87" s="116"/>
      <c r="M87" s="116"/>
      <c r="N87" s="117"/>
      <c r="O87" s="224"/>
      <c r="P87" s="392"/>
      <c r="Q87" s="224"/>
      <c r="R87" s="224"/>
      <c r="S87" s="224"/>
      <c r="T87" s="224"/>
      <c r="U87" s="224"/>
      <c r="V87" s="33"/>
    </row>
    <row r="88" spans="1:22">
      <c r="A88" s="232"/>
      <c r="B88" s="116"/>
      <c r="C88" s="116"/>
      <c r="D88" s="116"/>
      <c r="E88" s="116"/>
      <c r="F88" s="116"/>
      <c r="G88" s="116"/>
      <c r="H88" s="116"/>
      <c r="I88" s="116"/>
      <c r="J88" s="116"/>
      <c r="K88" s="116"/>
      <c r="L88" s="116"/>
      <c r="M88" s="116"/>
      <c r="N88" s="117"/>
      <c r="O88" s="224"/>
      <c r="P88" s="392"/>
      <c r="Q88" s="224"/>
      <c r="R88" s="224"/>
      <c r="S88" s="224"/>
      <c r="T88" s="224"/>
      <c r="U88" s="224"/>
      <c r="V88" s="33"/>
    </row>
    <row r="89" spans="1:22">
      <c r="A89" s="232"/>
      <c r="B89" s="116"/>
      <c r="C89" s="116"/>
      <c r="D89" s="116"/>
      <c r="E89" s="116"/>
      <c r="F89" s="116"/>
      <c r="G89" s="116"/>
      <c r="H89" s="116"/>
      <c r="I89" s="116"/>
      <c r="J89" s="116"/>
      <c r="K89" s="116"/>
      <c r="L89" s="116"/>
      <c r="M89" s="116"/>
      <c r="N89" s="117"/>
      <c r="O89" s="224"/>
      <c r="P89" s="392"/>
      <c r="Q89" s="224"/>
      <c r="R89" s="224"/>
      <c r="S89" s="224"/>
      <c r="T89" s="224"/>
      <c r="U89" s="224"/>
      <c r="V89" s="33"/>
    </row>
    <row r="90" spans="1:22">
      <c r="A90" s="232"/>
      <c r="B90" s="116"/>
      <c r="C90" s="116"/>
      <c r="D90" s="116"/>
      <c r="E90" s="116"/>
      <c r="F90" s="116"/>
      <c r="G90" s="116"/>
      <c r="H90" s="116"/>
      <c r="I90" s="116"/>
      <c r="J90" s="116"/>
      <c r="K90" s="116"/>
      <c r="L90" s="116"/>
      <c r="M90" s="116"/>
      <c r="N90" s="117"/>
      <c r="O90" s="224"/>
      <c r="P90" s="392"/>
      <c r="Q90" s="224"/>
      <c r="R90" s="224"/>
      <c r="S90" s="224"/>
      <c r="T90" s="224"/>
      <c r="U90" s="224"/>
      <c r="V90" s="33"/>
    </row>
    <row r="91" spans="1:22">
      <c r="A91" s="232"/>
      <c r="B91" s="116"/>
      <c r="C91" s="116"/>
      <c r="D91" s="116"/>
      <c r="E91" s="116"/>
      <c r="F91" s="116"/>
      <c r="G91" s="116"/>
      <c r="H91" s="116"/>
      <c r="I91" s="116"/>
      <c r="J91" s="116"/>
      <c r="K91" s="116"/>
      <c r="L91" s="116"/>
      <c r="M91" s="116"/>
      <c r="N91" s="117"/>
      <c r="O91" s="224"/>
      <c r="P91" s="392"/>
      <c r="Q91" s="224"/>
      <c r="R91" s="224"/>
      <c r="S91" s="224"/>
      <c r="T91" s="224"/>
      <c r="U91" s="224"/>
      <c r="V91" s="33"/>
    </row>
    <row r="92" spans="1:22">
      <c r="A92" s="232"/>
      <c r="B92" s="116"/>
      <c r="C92" s="116"/>
      <c r="D92" s="116"/>
      <c r="E92" s="116"/>
      <c r="F92" s="116"/>
      <c r="G92" s="116"/>
      <c r="H92" s="116"/>
      <c r="I92" s="116"/>
      <c r="J92" s="116"/>
      <c r="K92" s="116"/>
      <c r="L92" s="116"/>
      <c r="M92" s="116"/>
      <c r="N92" s="117"/>
      <c r="O92" s="224"/>
      <c r="P92" s="392"/>
      <c r="Q92" s="224"/>
      <c r="R92" s="224"/>
      <c r="S92" s="224"/>
      <c r="T92" s="224"/>
      <c r="U92" s="224"/>
      <c r="V92" s="33"/>
    </row>
    <row r="93" spans="1:22">
      <c r="A93" s="232"/>
      <c r="B93" s="116"/>
      <c r="C93" s="116"/>
      <c r="D93" s="116"/>
      <c r="E93" s="116"/>
      <c r="F93" s="116"/>
      <c r="G93" s="116"/>
      <c r="H93" s="116"/>
      <c r="I93" s="116"/>
      <c r="J93" s="116"/>
      <c r="K93" s="116"/>
      <c r="L93" s="116"/>
      <c r="M93" s="116"/>
      <c r="N93" s="117"/>
      <c r="O93" s="224"/>
      <c r="P93" s="392"/>
      <c r="Q93" s="224"/>
      <c r="R93" s="224"/>
      <c r="S93" s="224"/>
      <c r="T93" s="224"/>
      <c r="U93" s="224"/>
      <c r="V93" s="33"/>
    </row>
    <row r="94" spans="1:22">
      <c r="A94" s="232"/>
      <c r="B94" s="116"/>
      <c r="C94" s="116"/>
      <c r="D94" s="116"/>
      <c r="E94" s="116"/>
      <c r="F94" s="116"/>
      <c r="G94" s="116"/>
      <c r="H94" s="116"/>
      <c r="I94" s="116"/>
      <c r="J94" s="116"/>
      <c r="K94" s="116"/>
      <c r="L94" s="116"/>
      <c r="M94" s="116"/>
      <c r="N94" s="117"/>
      <c r="O94" s="224"/>
      <c r="P94" s="392"/>
      <c r="Q94" s="224"/>
      <c r="R94" s="224"/>
      <c r="S94" s="224"/>
      <c r="T94" s="224"/>
      <c r="U94" s="224"/>
      <c r="V94" s="33"/>
    </row>
    <row r="95" spans="1:22">
      <c r="A95" s="232"/>
      <c r="B95" s="116"/>
      <c r="C95" s="116"/>
      <c r="D95" s="116"/>
      <c r="E95" s="116"/>
      <c r="F95" s="116"/>
      <c r="G95" s="116"/>
      <c r="H95" s="116"/>
      <c r="I95" s="116"/>
      <c r="J95" s="116"/>
      <c r="K95" s="116"/>
      <c r="L95" s="116"/>
      <c r="M95" s="116"/>
      <c r="N95" s="117"/>
      <c r="O95" s="224"/>
      <c r="P95" s="392"/>
      <c r="Q95" s="224"/>
      <c r="R95" s="224"/>
      <c r="S95" s="224"/>
      <c r="T95" s="224"/>
      <c r="U95" s="224"/>
      <c r="V95" s="33"/>
    </row>
    <row r="96" spans="1:22">
      <c r="A96" s="232"/>
      <c r="B96" s="116"/>
      <c r="C96" s="116"/>
      <c r="D96" s="116"/>
      <c r="E96" s="116"/>
      <c r="F96" s="116"/>
      <c r="G96" s="116"/>
      <c r="H96" s="116"/>
      <c r="I96" s="116"/>
      <c r="J96" s="116"/>
      <c r="K96" s="116"/>
      <c r="L96" s="116"/>
      <c r="M96" s="116"/>
      <c r="N96" s="117"/>
      <c r="O96" s="224"/>
      <c r="P96" s="392"/>
      <c r="Q96" s="224"/>
      <c r="R96" s="224"/>
      <c r="S96" s="224"/>
      <c r="T96" s="224"/>
      <c r="U96" s="224"/>
      <c r="V96" s="33"/>
    </row>
    <row r="97" spans="1:22">
      <c r="A97" s="232"/>
      <c r="B97" s="116"/>
      <c r="C97" s="116"/>
      <c r="D97" s="116"/>
      <c r="E97" s="116"/>
      <c r="F97" s="116"/>
      <c r="G97" s="116"/>
      <c r="H97" s="116"/>
      <c r="I97" s="116"/>
      <c r="J97" s="116"/>
      <c r="K97" s="116"/>
      <c r="L97" s="116"/>
      <c r="M97" s="116"/>
      <c r="N97" s="117"/>
      <c r="O97" s="224"/>
      <c r="P97" s="392"/>
      <c r="Q97" s="224"/>
      <c r="R97" s="224"/>
      <c r="S97" s="224"/>
      <c r="T97" s="224"/>
      <c r="U97" s="224"/>
      <c r="V97" s="33"/>
    </row>
    <row r="98" spans="1:22">
      <c r="A98" s="232"/>
      <c r="B98" s="116"/>
      <c r="C98" s="116"/>
      <c r="D98" s="116"/>
      <c r="E98" s="116"/>
      <c r="F98" s="116"/>
      <c r="G98" s="116"/>
      <c r="H98" s="116"/>
      <c r="I98" s="116"/>
      <c r="J98" s="116"/>
      <c r="K98" s="116"/>
      <c r="L98" s="116"/>
      <c r="M98" s="116"/>
      <c r="N98" s="117"/>
      <c r="O98" s="224"/>
      <c r="P98" s="392"/>
      <c r="Q98" s="224"/>
      <c r="R98" s="224"/>
      <c r="S98" s="224"/>
      <c r="T98" s="224"/>
      <c r="U98" s="224"/>
      <c r="V98" s="33"/>
    </row>
    <row r="99" spans="1:22">
      <c r="A99" s="232"/>
      <c r="B99" s="116"/>
      <c r="C99" s="116"/>
      <c r="D99" s="116"/>
      <c r="E99" s="116"/>
      <c r="F99" s="116"/>
      <c r="G99" s="116"/>
      <c r="H99" s="116"/>
      <c r="I99" s="116"/>
      <c r="J99" s="116"/>
      <c r="K99" s="116"/>
      <c r="L99" s="116"/>
      <c r="M99" s="116"/>
      <c r="N99" s="117"/>
      <c r="O99" s="116"/>
      <c r="P99" s="392"/>
      <c r="Q99" s="224"/>
      <c r="R99" s="224"/>
      <c r="S99" s="224"/>
      <c r="T99" s="224"/>
      <c r="U99" s="224"/>
      <c r="V99" s="33"/>
    </row>
    <row r="100" spans="1:22">
      <c r="A100" s="232"/>
      <c r="B100" s="116"/>
      <c r="C100" s="116"/>
      <c r="D100" s="116"/>
      <c r="E100" s="116"/>
      <c r="F100" s="116"/>
      <c r="G100" s="116"/>
      <c r="H100" s="116"/>
      <c r="I100" s="116"/>
      <c r="J100" s="116"/>
      <c r="K100" s="116"/>
      <c r="L100" s="116"/>
      <c r="M100" s="116"/>
      <c r="N100" s="117"/>
      <c r="O100" s="116"/>
      <c r="P100" s="392"/>
      <c r="Q100" s="224"/>
      <c r="R100" s="224"/>
      <c r="S100" s="224"/>
      <c r="T100" s="224"/>
      <c r="U100" s="224"/>
      <c r="V100" s="33"/>
    </row>
    <row r="101" spans="1:22">
      <c r="A101" s="232"/>
      <c r="B101" s="116"/>
      <c r="C101" s="116"/>
      <c r="D101" s="116"/>
      <c r="E101" s="116"/>
      <c r="F101" s="116"/>
      <c r="G101" s="116"/>
      <c r="H101" s="116"/>
      <c r="I101" s="116"/>
      <c r="J101" s="116"/>
      <c r="K101" s="116"/>
      <c r="L101" s="116"/>
      <c r="M101" s="116"/>
      <c r="N101" s="117"/>
      <c r="O101" s="116"/>
      <c r="P101" s="392"/>
      <c r="Q101" s="224"/>
      <c r="R101" s="224"/>
      <c r="S101" s="224"/>
      <c r="T101" s="224"/>
      <c r="U101" s="224"/>
      <c r="V101" s="33"/>
    </row>
    <row r="102" spans="1:22">
      <c r="A102" s="232"/>
      <c r="B102" s="116"/>
      <c r="C102" s="116"/>
      <c r="D102" s="116"/>
      <c r="E102" s="116"/>
      <c r="F102" s="116"/>
      <c r="G102" s="116"/>
      <c r="H102" s="116"/>
      <c r="I102" s="116"/>
      <c r="J102" s="116"/>
      <c r="K102" s="116"/>
      <c r="L102" s="116"/>
      <c r="M102" s="116"/>
      <c r="N102" s="117"/>
      <c r="O102" s="116"/>
      <c r="P102" s="392"/>
      <c r="Q102" s="224"/>
      <c r="R102" s="224"/>
      <c r="S102" s="224"/>
      <c r="T102" s="224"/>
      <c r="U102" s="224"/>
      <c r="V102" s="33"/>
    </row>
    <row r="103" spans="1:22">
      <c r="A103" s="232"/>
      <c r="B103" s="116"/>
      <c r="C103" s="116"/>
      <c r="D103" s="116"/>
      <c r="E103" s="116"/>
      <c r="F103" s="116"/>
      <c r="G103" s="116"/>
      <c r="H103" s="116"/>
      <c r="I103" s="116"/>
      <c r="J103" s="116"/>
      <c r="K103" s="116"/>
      <c r="L103" s="116"/>
      <c r="M103" s="116"/>
      <c r="N103" s="117"/>
      <c r="O103" s="116"/>
      <c r="P103" s="392"/>
      <c r="Q103" s="224"/>
      <c r="R103" s="224"/>
      <c r="S103" s="224"/>
      <c r="T103" s="224"/>
      <c r="U103" s="224"/>
      <c r="V103" s="33"/>
    </row>
    <row r="104" spans="1:22">
      <c r="A104" s="232"/>
      <c r="B104" s="116"/>
      <c r="C104" s="116"/>
      <c r="D104" s="116"/>
      <c r="E104" s="116"/>
      <c r="F104" s="116"/>
      <c r="G104" s="116"/>
      <c r="H104" s="116"/>
      <c r="I104" s="116"/>
      <c r="J104" s="116"/>
      <c r="K104" s="116"/>
      <c r="L104" s="116"/>
      <c r="M104" s="116"/>
      <c r="N104" s="117"/>
      <c r="O104" s="116"/>
      <c r="P104" s="392"/>
      <c r="Q104" s="224"/>
      <c r="R104" s="224"/>
      <c r="S104" s="224"/>
      <c r="T104" s="224"/>
      <c r="U104" s="224"/>
      <c r="V104" s="33"/>
    </row>
    <row r="105" spans="1:22">
      <c r="A105" s="232"/>
      <c r="B105" s="116"/>
      <c r="C105" s="116"/>
      <c r="D105" s="116"/>
      <c r="E105" s="116"/>
      <c r="F105" s="116"/>
      <c r="G105" s="116"/>
      <c r="H105" s="116"/>
      <c r="I105" s="116"/>
      <c r="J105" s="116"/>
      <c r="K105" s="116"/>
      <c r="L105" s="116"/>
      <c r="M105" s="116"/>
      <c r="N105" s="117"/>
      <c r="O105" s="116"/>
      <c r="P105" s="392"/>
      <c r="Q105" s="224"/>
      <c r="R105" s="224"/>
      <c r="S105" s="224"/>
      <c r="T105" s="224"/>
      <c r="U105" s="224"/>
      <c r="V105" s="33"/>
    </row>
    <row r="106" spans="1:22">
      <c r="A106" s="232"/>
      <c r="B106" s="116"/>
      <c r="C106" s="116"/>
      <c r="D106" s="116"/>
      <c r="E106" s="116"/>
      <c r="F106" s="116"/>
      <c r="G106" s="116"/>
      <c r="H106" s="116"/>
      <c r="I106" s="116"/>
      <c r="J106" s="116"/>
      <c r="K106" s="116"/>
      <c r="L106" s="116"/>
      <c r="M106" s="116"/>
      <c r="N106" s="117"/>
      <c r="O106" s="116"/>
      <c r="P106" s="392"/>
      <c r="Q106" s="224"/>
      <c r="R106" s="224"/>
      <c r="S106" s="224"/>
      <c r="T106" s="224"/>
      <c r="U106" s="224"/>
      <c r="V106" s="33"/>
    </row>
    <row r="107" spans="1:22">
      <c r="A107" s="232"/>
      <c r="B107" s="116"/>
      <c r="C107" s="116"/>
      <c r="D107" s="116"/>
      <c r="E107" s="116"/>
      <c r="F107" s="116"/>
      <c r="G107" s="116"/>
      <c r="H107" s="116"/>
      <c r="I107" s="116"/>
      <c r="J107" s="116"/>
      <c r="K107" s="116"/>
      <c r="L107" s="116"/>
      <c r="M107" s="116"/>
      <c r="N107" s="117"/>
      <c r="O107" s="116"/>
      <c r="P107" s="392"/>
      <c r="Q107" s="224"/>
      <c r="R107" s="224"/>
      <c r="S107" s="224"/>
      <c r="T107" s="224"/>
      <c r="U107" s="224"/>
      <c r="V107" s="33"/>
    </row>
    <row r="108" spans="1:22">
      <c r="A108" s="232"/>
      <c r="B108" s="116"/>
      <c r="C108" s="116"/>
      <c r="D108" s="116"/>
      <c r="E108" s="116"/>
      <c r="F108" s="116"/>
      <c r="G108" s="116"/>
      <c r="H108" s="116"/>
      <c r="I108" s="116"/>
      <c r="J108" s="116"/>
      <c r="K108" s="116"/>
      <c r="L108" s="116"/>
      <c r="M108" s="116"/>
      <c r="N108" s="117"/>
      <c r="O108" s="116"/>
      <c r="P108" s="392"/>
      <c r="Q108" s="224"/>
      <c r="R108" s="224"/>
      <c r="S108" s="224"/>
      <c r="T108" s="224"/>
      <c r="U108" s="224"/>
      <c r="V108" s="33"/>
    </row>
    <row r="109" spans="1:22">
      <c r="A109" s="232"/>
      <c r="B109" s="116"/>
      <c r="C109" s="116"/>
      <c r="D109" s="116"/>
      <c r="E109" s="116"/>
      <c r="F109" s="116"/>
      <c r="G109" s="116"/>
      <c r="H109" s="116"/>
      <c r="I109" s="116"/>
      <c r="J109" s="116"/>
      <c r="K109" s="116"/>
      <c r="L109" s="116"/>
      <c r="M109" s="116"/>
      <c r="N109" s="117"/>
      <c r="O109" s="116"/>
      <c r="P109" s="392"/>
      <c r="Q109" s="224"/>
      <c r="R109" s="224"/>
      <c r="S109" s="224"/>
      <c r="T109" s="224"/>
      <c r="U109" s="224"/>
      <c r="V109" s="33"/>
    </row>
    <row r="110" spans="1:22">
      <c r="A110" s="232"/>
      <c r="B110" s="222"/>
      <c r="C110" s="222"/>
      <c r="D110" s="222"/>
      <c r="E110" s="222"/>
      <c r="F110" s="222"/>
      <c r="G110" s="222"/>
      <c r="H110" s="222"/>
      <c r="I110" s="222"/>
      <c r="J110" s="222"/>
      <c r="K110" s="222"/>
      <c r="L110" s="222"/>
      <c r="M110" s="222"/>
      <c r="N110" s="117"/>
      <c r="O110" s="222"/>
      <c r="P110" s="32"/>
      <c r="Q110" s="33"/>
      <c r="R110" s="33"/>
      <c r="S110" s="33"/>
      <c r="T110" s="33"/>
      <c r="U110" s="33"/>
      <c r="V110" s="33"/>
    </row>
    <row r="111" spans="1:22">
      <c r="A111" s="232"/>
      <c r="B111" s="222"/>
      <c r="C111" s="222"/>
      <c r="D111" s="222"/>
      <c r="E111" s="222"/>
      <c r="F111" s="222"/>
      <c r="G111" s="222"/>
      <c r="H111" s="222"/>
      <c r="I111" s="222"/>
      <c r="J111" s="222"/>
      <c r="K111" s="222"/>
      <c r="L111" s="222"/>
      <c r="M111" s="222"/>
      <c r="N111" s="117"/>
      <c r="O111" s="222"/>
      <c r="P111" s="32"/>
      <c r="Q111" s="33"/>
      <c r="R111" s="33"/>
      <c r="S111" s="33"/>
      <c r="T111" s="33"/>
      <c r="U111" s="33"/>
      <c r="V111" s="33"/>
    </row>
    <row r="112" spans="1:22">
      <c r="A112" s="232"/>
      <c r="B112" s="222"/>
      <c r="C112" s="222"/>
      <c r="D112" s="222"/>
      <c r="E112" s="222"/>
      <c r="F112" s="222"/>
      <c r="G112" s="222"/>
      <c r="H112" s="222"/>
      <c r="I112" s="222"/>
      <c r="J112" s="222"/>
      <c r="K112" s="222"/>
      <c r="L112" s="222"/>
      <c r="M112" s="222"/>
      <c r="N112" s="117"/>
      <c r="O112" s="222"/>
      <c r="P112" s="32"/>
      <c r="Q112" s="33"/>
      <c r="R112" s="33"/>
      <c r="S112" s="33"/>
      <c r="T112" s="33"/>
      <c r="U112" s="33"/>
      <c r="V112" s="33"/>
    </row>
    <row r="113" spans="1:22">
      <c r="A113" s="232"/>
      <c r="B113" s="222"/>
      <c r="C113" s="222"/>
      <c r="D113" s="222"/>
      <c r="E113" s="222"/>
      <c r="F113" s="222"/>
      <c r="G113" s="222"/>
      <c r="H113" s="222"/>
      <c r="I113" s="222"/>
      <c r="J113" s="222"/>
      <c r="K113" s="222"/>
      <c r="L113" s="222"/>
      <c r="M113" s="222"/>
      <c r="N113" s="117"/>
      <c r="O113" s="222"/>
      <c r="P113" s="32"/>
      <c r="Q113" s="33"/>
      <c r="R113" s="33"/>
      <c r="S113" s="33"/>
      <c r="T113" s="33"/>
      <c r="U113" s="33"/>
      <c r="V113" s="33"/>
    </row>
    <row r="114" spans="1:22">
      <c r="A114" s="232"/>
      <c r="B114" s="222"/>
      <c r="C114" s="222"/>
      <c r="D114" s="222"/>
      <c r="E114" s="222"/>
      <c r="F114" s="222"/>
      <c r="G114" s="222"/>
      <c r="H114" s="222"/>
      <c r="I114" s="222"/>
      <c r="J114" s="222"/>
      <c r="K114" s="222"/>
      <c r="L114" s="222"/>
      <c r="M114" s="222"/>
      <c r="N114" s="117"/>
      <c r="O114" s="222"/>
      <c r="P114" s="32"/>
      <c r="Q114" s="33"/>
      <c r="R114" s="33"/>
      <c r="S114" s="33"/>
      <c r="T114" s="33"/>
      <c r="U114" s="33"/>
      <c r="V114" s="33"/>
    </row>
    <row r="115" spans="1:22">
      <c r="A115" s="232"/>
      <c r="B115" s="222"/>
      <c r="C115" s="222"/>
      <c r="D115" s="222"/>
      <c r="E115" s="222"/>
      <c r="F115" s="222"/>
      <c r="G115" s="222"/>
      <c r="H115" s="222"/>
      <c r="I115" s="222"/>
      <c r="J115" s="222"/>
      <c r="K115" s="222"/>
      <c r="L115" s="222"/>
      <c r="M115" s="222"/>
      <c r="N115" s="117"/>
      <c r="O115" s="222"/>
      <c r="P115" s="32"/>
      <c r="Q115" s="33"/>
      <c r="R115" s="33"/>
      <c r="S115" s="33"/>
      <c r="T115" s="33"/>
      <c r="U115" s="33"/>
      <c r="V115" s="33"/>
    </row>
    <row r="116" spans="1:22">
      <c r="A116" s="232"/>
      <c r="B116" s="222"/>
      <c r="C116" s="222"/>
      <c r="D116" s="222"/>
      <c r="E116" s="222"/>
      <c r="F116" s="222"/>
      <c r="G116" s="222"/>
      <c r="H116" s="222"/>
      <c r="I116" s="222"/>
      <c r="J116" s="222"/>
      <c r="K116" s="222"/>
      <c r="L116" s="222"/>
      <c r="M116" s="222"/>
      <c r="N116" s="117"/>
      <c r="O116" s="222"/>
      <c r="P116" s="32"/>
      <c r="Q116" s="33"/>
      <c r="R116" s="33"/>
      <c r="S116" s="33"/>
      <c r="T116" s="33"/>
      <c r="U116" s="33"/>
      <c r="V116" s="33"/>
    </row>
    <row r="117" spans="1:22">
      <c r="A117" s="232"/>
      <c r="B117" s="222"/>
      <c r="C117" s="222"/>
      <c r="D117" s="222"/>
      <c r="E117" s="222"/>
      <c r="F117" s="222"/>
      <c r="G117" s="222"/>
      <c r="H117" s="222"/>
      <c r="I117" s="222"/>
      <c r="J117" s="222"/>
      <c r="K117" s="222"/>
      <c r="L117" s="222"/>
      <c r="M117" s="222"/>
      <c r="N117" s="117"/>
      <c r="O117" s="222"/>
      <c r="P117" s="32"/>
      <c r="Q117" s="33"/>
      <c r="R117" s="33"/>
      <c r="S117" s="33"/>
      <c r="T117" s="33"/>
      <c r="U117" s="33"/>
      <c r="V117" s="33"/>
    </row>
    <row r="118" spans="1:22">
      <c r="A118" s="232"/>
      <c r="B118" s="222"/>
      <c r="C118" s="222"/>
      <c r="D118" s="222"/>
      <c r="E118" s="222"/>
      <c r="F118" s="222"/>
      <c r="G118" s="222"/>
      <c r="H118" s="222"/>
      <c r="I118" s="222"/>
      <c r="J118" s="222"/>
      <c r="K118" s="222"/>
      <c r="L118" s="222"/>
      <c r="M118" s="222"/>
      <c r="N118" s="117"/>
      <c r="O118" s="222"/>
      <c r="P118" s="32"/>
      <c r="Q118" s="33"/>
      <c r="R118" s="33"/>
      <c r="S118" s="33"/>
      <c r="T118" s="33"/>
      <c r="U118" s="33"/>
      <c r="V118" s="33"/>
    </row>
    <row r="119" spans="1:22">
      <c r="A119" s="232"/>
      <c r="B119" s="222"/>
      <c r="C119" s="222"/>
      <c r="D119" s="222"/>
      <c r="E119" s="222"/>
      <c r="F119" s="222"/>
      <c r="G119" s="222"/>
      <c r="H119" s="222"/>
      <c r="I119" s="222"/>
      <c r="J119" s="222"/>
      <c r="K119" s="222"/>
      <c r="L119" s="222"/>
      <c r="M119" s="222"/>
      <c r="N119" s="117"/>
      <c r="O119" s="222"/>
      <c r="P119" s="32"/>
      <c r="Q119" s="33"/>
      <c r="R119" s="33"/>
      <c r="S119" s="33"/>
      <c r="T119" s="33"/>
      <c r="U119" s="33"/>
      <c r="V119" s="33"/>
    </row>
    <row r="120" spans="1:22">
      <c r="A120" s="232"/>
      <c r="B120" s="222"/>
      <c r="C120" s="222"/>
      <c r="D120" s="222"/>
      <c r="E120" s="222"/>
      <c r="F120" s="222"/>
      <c r="G120" s="222"/>
      <c r="H120" s="222"/>
      <c r="I120" s="222"/>
      <c r="J120" s="222"/>
      <c r="K120" s="222"/>
      <c r="L120" s="222"/>
      <c r="M120" s="222"/>
      <c r="N120" s="117"/>
      <c r="O120" s="222"/>
      <c r="P120" s="32"/>
      <c r="Q120" s="33"/>
      <c r="R120" s="33"/>
      <c r="S120" s="33"/>
      <c r="T120" s="33"/>
      <c r="U120" s="33"/>
      <c r="V120" s="33"/>
    </row>
    <row r="121" spans="1:22">
      <c r="A121" s="232"/>
      <c r="B121" s="222"/>
      <c r="C121" s="222"/>
      <c r="D121" s="222"/>
      <c r="E121" s="222"/>
      <c r="F121" s="222"/>
      <c r="G121" s="222"/>
      <c r="H121" s="222"/>
      <c r="I121" s="222"/>
      <c r="J121" s="222"/>
      <c r="K121" s="222"/>
      <c r="L121" s="222"/>
      <c r="M121" s="222"/>
      <c r="N121" s="117"/>
      <c r="O121" s="222"/>
      <c r="P121" s="32"/>
      <c r="Q121" s="33"/>
      <c r="R121" s="33"/>
      <c r="S121" s="33"/>
      <c r="T121" s="33"/>
      <c r="U121" s="33"/>
      <c r="V121" s="33"/>
    </row>
    <row r="122" spans="1:22">
      <c r="A122" s="232"/>
      <c r="B122" s="222"/>
      <c r="C122" s="222"/>
      <c r="D122" s="222"/>
      <c r="E122" s="222"/>
      <c r="F122" s="222"/>
      <c r="G122" s="222"/>
      <c r="H122" s="222"/>
      <c r="I122" s="222"/>
      <c r="J122" s="222"/>
      <c r="K122" s="222"/>
      <c r="L122" s="222"/>
      <c r="M122" s="222"/>
      <c r="N122" s="117"/>
      <c r="O122" s="222"/>
      <c r="P122" s="32"/>
      <c r="Q122" s="33"/>
      <c r="R122" s="33"/>
      <c r="S122" s="33"/>
      <c r="T122" s="33"/>
      <c r="U122" s="33"/>
      <c r="V122" s="33"/>
    </row>
    <row r="123" spans="1:22">
      <c r="A123" s="232"/>
      <c r="B123" s="222"/>
      <c r="C123" s="222"/>
      <c r="D123" s="222"/>
      <c r="E123" s="222"/>
      <c r="F123" s="222"/>
      <c r="G123" s="222"/>
      <c r="H123" s="222"/>
      <c r="I123" s="222"/>
      <c r="J123" s="222"/>
      <c r="K123" s="222"/>
      <c r="L123" s="222"/>
      <c r="M123" s="222"/>
      <c r="N123" s="117"/>
      <c r="O123" s="222"/>
      <c r="P123" s="32"/>
      <c r="Q123" s="222"/>
      <c r="R123" s="222"/>
      <c r="S123" s="222"/>
      <c r="T123" s="222"/>
      <c r="U123" s="222"/>
      <c r="V123" s="222"/>
    </row>
    <row r="124" spans="1:22">
      <c r="A124" s="232"/>
      <c r="B124" s="222"/>
      <c r="C124" s="222"/>
      <c r="D124" s="222"/>
      <c r="E124" s="222"/>
      <c r="F124" s="222"/>
      <c r="G124" s="222"/>
      <c r="H124" s="222"/>
      <c r="I124" s="222"/>
      <c r="J124" s="222"/>
      <c r="K124" s="222"/>
      <c r="L124" s="222"/>
      <c r="M124" s="222"/>
      <c r="N124" s="117"/>
      <c r="O124" s="222"/>
      <c r="P124" s="32"/>
      <c r="Q124" s="222"/>
      <c r="R124" s="222"/>
      <c r="S124" s="222"/>
      <c r="T124" s="222"/>
      <c r="U124" s="222"/>
      <c r="V124" s="222"/>
    </row>
    <row r="125" spans="1:22">
      <c r="A125" s="232"/>
      <c r="B125" s="222"/>
      <c r="C125" s="222"/>
      <c r="D125" s="222"/>
      <c r="E125" s="222"/>
      <c r="F125" s="222"/>
      <c r="G125" s="222"/>
      <c r="H125" s="222"/>
      <c r="I125" s="222"/>
      <c r="J125" s="222"/>
      <c r="K125" s="222"/>
      <c r="L125" s="222"/>
      <c r="M125" s="222"/>
      <c r="N125" s="117"/>
      <c r="O125" s="222"/>
      <c r="P125" s="32"/>
      <c r="Q125" s="222"/>
      <c r="R125" s="222"/>
      <c r="S125" s="222"/>
      <c r="T125" s="222"/>
      <c r="U125" s="222"/>
      <c r="V125" s="222"/>
    </row>
    <row r="126" spans="1:22">
      <c r="A126" s="232"/>
      <c r="B126" s="222"/>
      <c r="C126" s="222"/>
      <c r="D126" s="222"/>
      <c r="E126" s="222"/>
      <c r="F126" s="222"/>
      <c r="G126" s="222"/>
      <c r="H126" s="222"/>
      <c r="I126" s="222"/>
      <c r="J126" s="222"/>
      <c r="K126" s="222"/>
      <c r="L126" s="222"/>
      <c r="M126" s="222"/>
      <c r="N126" s="117"/>
      <c r="O126" s="222"/>
      <c r="P126" s="32"/>
      <c r="Q126" s="222"/>
      <c r="R126" s="222"/>
      <c r="S126" s="222"/>
      <c r="T126" s="222"/>
      <c r="U126" s="222"/>
      <c r="V126" s="222"/>
    </row>
    <row r="127" spans="1:22">
      <c r="A127" s="232"/>
      <c r="B127" s="222"/>
      <c r="C127" s="222"/>
      <c r="D127" s="222"/>
      <c r="E127" s="222"/>
      <c r="F127" s="222"/>
      <c r="G127" s="222"/>
      <c r="H127" s="222"/>
      <c r="I127" s="222"/>
      <c r="J127" s="222"/>
      <c r="K127" s="222"/>
      <c r="L127" s="222"/>
      <c r="M127" s="222"/>
      <c r="N127" s="117"/>
      <c r="O127" s="222"/>
      <c r="P127" s="32"/>
      <c r="Q127" s="222"/>
      <c r="R127" s="222"/>
      <c r="S127" s="222"/>
      <c r="T127" s="222"/>
      <c r="U127" s="222"/>
      <c r="V127" s="222"/>
    </row>
    <row r="128" spans="1:22">
      <c r="A128" s="232"/>
      <c r="B128" s="222"/>
      <c r="C128" s="222"/>
      <c r="D128" s="222"/>
      <c r="E128" s="222"/>
      <c r="F128" s="222"/>
      <c r="G128" s="222"/>
      <c r="H128" s="222"/>
      <c r="I128" s="222"/>
      <c r="J128" s="222"/>
      <c r="K128" s="222"/>
      <c r="L128" s="222"/>
      <c r="M128" s="222"/>
      <c r="N128" s="117"/>
      <c r="O128" s="222"/>
      <c r="P128" s="32"/>
      <c r="Q128" s="222"/>
      <c r="R128" s="222"/>
      <c r="S128" s="222"/>
      <c r="T128" s="222"/>
      <c r="U128" s="222"/>
      <c r="V128" s="222"/>
    </row>
    <row r="129" spans="1:22">
      <c r="A129" s="232"/>
      <c r="B129" s="222"/>
      <c r="C129" s="222"/>
      <c r="D129" s="222"/>
      <c r="E129" s="222"/>
      <c r="F129" s="222"/>
      <c r="G129" s="222"/>
      <c r="H129" s="222"/>
      <c r="I129" s="222"/>
      <c r="J129" s="222"/>
      <c r="K129" s="222"/>
      <c r="L129" s="222"/>
      <c r="M129" s="222"/>
      <c r="N129" s="117"/>
      <c r="O129" s="222"/>
      <c r="P129" s="32"/>
      <c r="Q129" s="222"/>
      <c r="R129" s="222"/>
      <c r="S129" s="222"/>
      <c r="T129" s="222"/>
      <c r="U129" s="222"/>
      <c r="V129" s="222"/>
    </row>
    <row r="130" spans="1:22">
      <c r="A130" s="232"/>
      <c r="B130" s="222"/>
      <c r="C130" s="222"/>
      <c r="D130" s="222"/>
      <c r="E130" s="222"/>
      <c r="F130" s="222"/>
      <c r="G130" s="222"/>
      <c r="H130" s="222"/>
      <c r="I130" s="222"/>
      <c r="J130" s="222"/>
      <c r="K130" s="222"/>
      <c r="L130" s="222"/>
      <c r="M130" s="222"/>
      <c r="N130" s="117"/>
      <c r="O130" s="222"/>
      <c r="P130" s="32"/>
      <c r="Q130" s="222"/>
      <c r="R130" s="222"/>
      <c r="S130" s="222"/>
      <c r="T130" s="222"/>
      <c r="U130" s="222"/>
      <c r="V130" s="222"/>
    </row>
    <row r="131" spans="1:22">
      <c r="A131" s="232"/>
      <c r="B131" s="222"/>
      <c r="C131" s="222"/>
      <c r="D131" s="222"/>
      <c r="E131" s="222"/>
      <c r="F131" s="222"/>
      <c r="G131" s="222"/>
      <c r="H131" s="222"/>
      <c r="I131" s="222"/>
      <c r="J131" s="222"/>
      <c r="K131" s="222"/>
      <c r="L131" s="222"/>
      <c r="M131" s="222"/>
      <c r="N131" s="117"/>
      <c r="O131" s="222"/>
      <c r="P131" s="32"/>
      <c r="Q131" s="222"/>
      <c r="R131" s="222"/>
      <c r="S131" s="222"/>
      <c r="T131" s="222"/>
      <c r="U131" s="222"/>
      <c r="V131" s="222"/>
    </row>
    <row r="132" spans="1:22">
      <c r="A132" s="232"/>
      <c r="B132" s="222"/>
      <c r="C132" s="222"/>
      <c r="D132" s="222"/>
      <c r="E132" s="222"/>
      <c r="F132" s="222"/>
      <c r="G132" s="222"/>
      <c r="H132" s="222"/>
      <c r="I132" s="222"/>
      <c r="J132" s="222"/>
      <c r="K132" s="222"/>
      <c r="L132" s="222"/>
      <c r="M132" s="222"/>
      <c r="N132" s="117"/>
      <c r="O132" s="222"/>
      <c r="P132" s="32"/>
      <c r="Q132" s="222"/>
      <c r="R132" s="222"/>
      <c r="S132" s="222"/>
      <c r="T132" s="222"/>
      <c r="U132" s="222"/>
      <c r="V132" s="222"/>
    </row>
    <row r="133" spans="1:22">
      <c r="A133" s="232"/>
      <c r="B133" s="222"/>
      <c r="C133" s="222"/>
      <c r="D133" s="222"/>
      <c r="E133" s="222"/>
      <c r="F133" s="222"/>
      <c r="G133" s="222"/>
      <c r="H133" s="222"/>
      <c r="I133" s="222"/>
      <c r="J133" s="222"/>
      <c r="K133" s="222"/>
      <c r="L133" s="222"/>
      <c r="M133" s="222"/>
      <c r="N133" s="117"/>
      <c r="O133" s="222"/>
      <c r="P133" s="32"/>
      <c r="Q133" s="222"/>
      <c r="R133" s="222"/>
      <c r="S133" s="222"/>
      <c r="T133" s="222"/>
      <c r="U133" s="222"/>
      <c r="V133" s="222"/>
    </row>
    <row r="134" spans="1:22">
      <c r="A134" s="232"/>
      <c r="B134" s="222"/>
      <c r="C134" s="222"/>
      <c r="D134" s="222"/>
      <c r="E134" s="222"/>
      <c r="F134" s="222"/>
      <c r="G134" s="222"/>
      <c r="H134" s="222"/>
      <c r="I134" s="222"/>
      <c r="J134" s="222"/>
      <c r="K134" s="222"/>
      <c r="L134" s="222"/>
      <c r="M134" s="222"/>
      <c r="N134" s="117"/>
      <c r="O134" s="222"/>
      <c r="P134" s="32"/>
      <c r="Q134" s="222"/>
      <c r="R134" s="222"/>
      <c r="S134" s="222"/>
      <c r="T134" s="222"/>
      <c r="U134" s="222"/>
      <c r="V134" s="222"/>
    </row>
    <row r="135" spans="1:22">
      <c r="A135" s="232"/>
      <c r="B135" s="222"/>
      <c r="C135" s="222"/>
      <c r="D135" s="222"/>
      <c r="E135" s="222"/>
      <c r="F135" s="222"/>
      <c r="G135" s="222"/>
      <c r="H135" s="222"/>
      <c r="I135" s="222"/>
      <c r="J135" s="222"/>
      <c r="K135" s="222"/>
      <c r="L135" s="222"/>
      <c r="M135" s="222"/>
      <c r="N135" s="117"/>
      <c r="O135" s="222"/>
      <c r="P135" s="32"/>
      <c r="Q135" s="222"/>
      <c r="R135" s="222"/>
      <c r="S135" s="222"/>
      <c r="T135" s="222"/>
      <c r="U135" s="222"/>
      <c r="V135" s="222"/>
    </row>
    <row r="136" spans="1:22">
      <c r="A136" s="232"/>
      <c r="B136" s="222"/>
      <c r="C136" s="222"/>
      <c r="D136" s="222"/>
      <c r="E136" s="222"/>
      <c r="F136" s="222"/>
      <c r="G136" s="222"/>
      <c r="H136" s="222"/>
      <c r="I136" s="222"/>
      <c r="J136" s="222"/>
      <c r="K136" s="222"/>
      <c r="L136" s="222"/>
      <c r="M136" s="222"/>
      <c r="N136" s="117"/>
      <c r="O136" s="222"/>
      <c r="P136" s="32"/>
      <c r="Q136" s="222"/>
      <c r="R136" s="222"/>
      <c r="S136" s="222"/>
      <c r="T136" s="222"/>
      <c r="U136" s="222"/>
      <c r="V136" s="222"/>
    </row>
    <row r="137" spans="1:22">
      <c r="A137" s="232"/>
      <c r="B137" s="222"/>
      <c r="C137" s="222"/>
      <c r="D137" s="222"/>
      <c r="E137" s="222"/>
      <c r="F137" s="222"/>
      <c r="G137" s="222"/>
      <c r="H137" s="222"/>
      <c r="I137" s="222"/>
      <c r="J137" s="222"/>
      <c r="K137" s="222"/>
      <c r="L137" s="222"/>
      <c r="M137" s="222"/>
      <c r="N137" s="117"/>
      <c r="O137" s="222"/>
      <c r="P137" s="32"/>
      <c r="Q137" s="222"/>
      <c r="R137" s="222"/>
      <c r="S137" s="222"/>
      <c r="T137" s="222"/>
      <c r="U137" s="222"/>
      <c r="V137" s="222"/>
    </row>
    <row r="138" spans="1:22">
      <c r="A138" s="232"/>
      <c r="B138" s="222"/>
      <c r="C138" s="222"/>
      <c r="D138" s="222"/>
      <c r="E138" s="222"/>
      <c r="F138" s="222"/>
      <c r="G138" s="222"/>
      <c r="H138" s="222"/>
      <c r="I138" s="222"/>
      <c r="J138" s="222"/>
      <c r="K138" s="222"/>
      <c r="L138" s="222"/>
      <c r="M138" s="222"/>
      <c r="N138" s="117"/>
      <c r="O138" s="222"/>
      <c r="P138" s="32"/>
      <c r="Q138" s="222"/>
      <c r="R138" s="222"/>
      <c r="S138" s="222"/>
      <c r="T138" s="222"/>
      <c r="U138" s="222"/>
      <c r="V138" s="222"/>
    </row>
    <row r="139" spans="1:22">
      <c r="A139" s="232"/>
      <c r="B139" s="222"/>
      <c r="C139" s="222"/>
      <c r="D139" s="222"/>
      <c r="E139" s="222"/>
      <c r="F139" s="222"/>
      <c r="G139" s="222"/>
      <c r="H139" s="222"/>
      <c r="I139" s="222"/>
      <c r="J139" s="222"/>
      <c r="K139" s="222"/>
      <c r="L139" s="222"/>
      <c r="M139" s="222"/>
      <c r="N139" s="117"/>
      <c r="O139" s="222"/>
      <c r="P139" s="32"/>
      <c r="Q139" s="222"/>
      <c r="R139" s="222"/>
      <c r="S139" s="222"/>
      <c r="T139" s="222"/>
      <c r="U139" s="222"/>
      <c r="V139" s="222"/>
    </row>
    <row r="140" spans="1:22">
      <c r="A140" s="232"/>
      <c r="B140" s="222"/>
      <c r="C140" s="222"/>
      <c r="D140" s="222"/>
      <c r="E140" s="222"/>
      <c r="F140" s="222"/>
      <c r="G140" s="222"/>
      <c r="H140" s="222"/>
      <c r="I140" s="222"/>
      <c r="J140" s="222"/>
      <c r="K140" s="222"/>
      <c r="L140" s="222"/>
      <c r="M140" s="222"/>
      <c r="N140" s="117"/>
      <c r="O140" s="222"/>
      <c r="P140" s="32"/>
      <c r="Q140" s="222"/>
      <c r="R140" s="222"/>
      <c r="S140" s="222"/>
      <c r="T140" s="222"/>
      <c r="U140" s="222"/>
      <c r="V140" s="222"/>
    </row>
    <row r="141" spans="1:22">
      <c r="A141" s="232"/>
      <c r="B141" s="222"/>
      <c r="C141" s="222"/>
      <c r="D141" s="222"/>
      <c r="E141" s="222"/>
      <c r="F141" s="222"/>
      <c r="G141" s="222"/>
      <c r="H141" s="222"/>
      <c r="I141" s="222"/>
      <c r="J141" s="222"/>
      <c r="K141" s="222"/>
      <c r="L141" s="222"/>
      <c r="M141" s="222"/>
      <c r="N141" s="117"/>
      <c r="O141" s="222"/>
      <c r="P141" s="32"/>
      <c r="Q141" s="222"/>
      <c r="R141" s="222"/>
      <c r="S141" s="222"/>
      <c r="T141" s="222"/>
      <c r="U141" s="222"/>
      <c r="V141" s="222"/>
    </row>
    <row r="142" spans="1:22">
      <c r="A142" s="232"/>
      <c r="B142" s="222"/>
      <c r="C142" s="222"/>
      <c r="D142" s="222"/>
      <c r="E142" s="222"/>
      <c r="F142" s="222"/>
      <c r="G142" s="222"/>
      <c r="H142" s="222"/>
      <c r="I142" s="222"/>
      <c r="J142" s="222"/>
      <c r="K142" s="222"/>
      <c r="L142" s="222"/>
      <c r="M142" s="222"/>
      <c r="N142" s="117"/>
      <c r="O142" s="222"/>
      <c r="P142" s="32"/>
      <c r="Q142" s="222"/>
      <c r="R142" s="222"/>
      <c r="S142" s="222"/>
      <c r="T142" s="222"/>
      <c r="U142" s="222"/>
      <c r="V142" s="222"/>
    </row>
    <row r="143" spans="1:22">
      <c r="A143" s="232"/>
      <c r="B143" s="222"/>
      <c r="C143" s="222"/>
      <c r="D143" s="222"/>
      <c r="E143" s="222"/>
      <c r="F143" s="222"/>
      <c r="G143" s="222"/>
      <c r="H143" s="222"/>
      <c r="I143" s="222"/>
      <c r="J143" s="222"/>
      <c r="K143" s="222"/>
      <c r="L143" s="222"/>
      <c r="M143" s="222"/>
      <c r="N143" s="117"/>
      <c r="O143" s="222"/>
      <c r="P143" s="32"/>
      <c r="Q143" s="222"/>
      <c r="R143" s="222"/>
      <c r="S143" s="222"/>
      <c r="T143" s="222"/>
      <c r="U143" s="222"/>
      <c r="V143" s="222"/>
    </row>
    <row r="144" spans="1:22">
      <c r="A144" s="232"/>
      <c r="B144" s="222"/>
      <c r="C144" s="222"/>
      <c r="D144" s="222"/>
      <c r="E144" s="222"/>
      <c r="F144" s="222"/>
      <c r="G144" s="222"/>
      <c r="H144" s="222"/>
      <c r="I144" s="222"/>
      <c r="J144" s="222"/>
      <c r="K144" s="222"/>
      <c r="L144" s="222"/>
      <c r="M144" s="222"/>
      <c r="N144" s="117"/>
      <c r="O144" s="222"/>
      <c r="P144" s="32"/>
      <c r="Q144" s="222"/>
      <c r="R144" s="222"/>
      <c r="S144" s="222"/>
      <c r="T144" s="222"/>
      <c r="U144" s="222"/>
      <c r="V144" s="222"/>
    </row>
    <row r="145" spans="1:22">
      <c r="A145" s="232"/>
      <c r="B145" s="222"/>
      <c r="C145" s="222"/>
      <c r="D145" s="222"/>
      <c r="E145" s="222"/>
      <c r="F145" s="222"/>
      <c r="G145" s="222"/>
      <c r="H145" s="222"/>
      <c r="I145" s="222"/>
      <c r="J145" s="222"/>
      <c r="K145" s="222"/>
      <c r="L145" s="222"/>
      <c r="M145" s="222"/>
      <c r="N145" s="117"/>
      <c r="O145" s="222"/>
      <c r="P145" s="32"/>
      <c r="Q145" s="222"/>
      <c r="R145" s="222"/>
      <c r="S145" s="222"/>
      <c r="T145" s="222"/>
      <c r="U145" s="222"/>
      <c r="V145" s="222"/>
    </row>
    <row r="146" spans="1:22">
      <c r="A146" s="232"/>
      <c r="B146" s="222"/>
      <c r="C146" s="222"/>
      <c r="D146" s="222"/>
      <c r="E146" s="222"/>
      <c r="F146" s="222"/>
      <c r="G146" s="222"/>
      <c r="H146" s="222"/>
      <c r="I146" s="222"/>
      <c r="J146" s="222"/>
      <c r="K146" s="222"/>
      <c r="L146" s="222"/>
      <c r="M146" s="222"/>
      <c r="N146" s="117"/>
      <c r="O146" s="222"/>
      <c r="P146" s="32"/>
      <c r="Q146" s="222"/>
      <c r="R146" s="222"/>
      <c r="S146" s="222"/>
      <c r="T146" s="222"/>
      <c r="U146" s="222"/>
      <c r="V146" s="222"/>
    </row>
    <row r="147" spans="1:22">
      <c r="A147" s="232"/>
      <c r="B147" s="222"/>
      <c r="C147" s="222"/>
      <c r="D147" s="222"/>
      <c r="E147" s="222"/>
      <c r="F147" s="222"/>
      <c r="G147" s="222"/>
      <c r="H147" s="222"/>
      <c r="I147" s="222"/>
      <c r="J147" s="222"/>
      <c r="K147" s="222"/>
      <c r="L147" s="222"/>
      <c r="M147" s="222"/>
      <c r="N147" s="117"/>
      <c r="O147" s="222"/>
      <c r="P147" s="32"/>
      <c r="Q147" s="222"/>
      <c r="R147" s="222"/>
      <c r="S147" s="222"/>
      <c r="T147" s="222"/>
      <c r="U147" s="222"/>
      <c r="V147" s="222"/>
    </row>
    <row r="148" spans="1:22">
      <c r="A148" s="232"/>
      <c r="B148" s="222"/>
      <c r="C148" s="222"/>
      <c r="D148" s="222"/>
      <c r="E148" s="222"/>
      <c r="F148" s="222"/>
      <c r="G148" s="222"/>
      <c r="H148" s="222"/>
      <c r="I148" s="222"/>
      <c r="J148" s="222"/>
      <c r="K148" s="222"/>
      <c r="L148" s="222"/>
      <c r="M148" s="222"/>
      <c r="N148" s="117"/>
      <c r="O148" s="222"/>
      <c r="P148" s="32"/>
      <c r="Q148" s="222"/>
      <c r="R148" s="222"/>
      <c r="S148" s="222"/>
      <c r="T148" s="222"/>
      <c r="U148" s="222"/>
      <c r="V148" s="222"/>
    </row>
    <row r="149" spans="1:22">
      <c r="A149" s="232"/>
      <c r="B149" s="222"/>
      <c r="C149" s="222"/>
      <c r="D149" s="222"/>
      <c r="E149" s="222"/>
      <c r="F149" s="222"/>
      <c r="G149" s="222"/>
      <c r="H149" s="222"/>
      <c r="I149" s="222"/>
      <c r="J149" s="222"/>
      <c r="K149" s="222"/>
      <c r="L149" s="222"/>
      <c r="M149" s="222"/>
      <c r="N149" s="117"/>
      <c r="O149" s="222"/>
      <c r="P149" s="32"/>
      <c r="Q149" s="222"/>
      <c r="R149" s="222"/>
      <c r="S149" s="222"/>
      <c r="T149" s="222"/>
      <c r="U149" s="222"/>
      <c r="V149" s="222"/>
    </row>
    <row r="150" spans="1:22">
      <c r="A150" s="232"/>
      <c r="B150" s="222"/>
      <c r="C150" s="222"/>
      <c r="D150" s="222"/>
      <c r="E150" s="222"/>
      <c r="F150" s="222"/>
      <c r="G150" s="222"/>
      <c r="H150" s="222"/>
      <c r="I150" s="222"/>
      <c r="J150" s="222"/>
      <c r="K150" s="222"/>
      <c r="L150" s="222"/>
      <c r="M150" s="222"/>
      <c r="N150" s="117"/>
      <c r="O150" s="222"/>
      <c r="P150" s="32"/>
      <c r="Q150" s="222"/>
      <c r="R150" s="222"/>
      <c r="S150" s="222"/>
      <c r="T150" s="222"/>
      <c r="U150" s="222"/>
      <c r="V150" s="222"/>
    </row>
    <row r="151" spans="1:22">
      <c r="A151" s="232"/>
      <c r="B151" s="222"/>
      <c r="C151" s="222"/>
      <c r="D151" s="222"/>
      <c r="E151" s="222"/>
      <c r="F151" s="222"/>
      <c r="G151" s="222"/>
      <c r="H151" s="222"/>
      <c r="I151" s="222"/>
      <c r="J151" s="222"/>
      <c r="K151" s="222"/>
      <c r="L151" s="222"/>
      <c r="M151" s="222"/>
      <c r="N151" s="117"/>
      <c r="O151" s="222"/>
      <c r="P151" s="32"/>
      <c r="Q151" s="222"/>
      <c r="R151" s="222"/>
      <c r="S151" s="222"/>
      <c r="T151" s="222"/>
      <c r="U151" s="222"/>
      <c r="V151" s="222"/>
    </row>
    <row r="152" spans="1:22">
      <c r="A152" s="232"/>
      <c r="B152" s="222"/>
      <c r="C152" s="222"/>
      <c r="D152" s="222"/>
      <c r="E152" s="222"/>
      <c r="F152" s="222"/>
      <c r="G152" s="222"/>
      <c r="H152" s="222"/>
      <c r="I152" s="222"/>
      <c r="J152" s="222"/>
      <c r="K152" s="222"/>
      <c r="L152" s="222"/>
      <c r="M152" s="222"/>
      <c r="N152" s="117"/>
      <c r="O152" s="222"/>
      <c r="P152" s="32"/>
      <c r="Q152" s="222"/>
      <c r="R152" s="222"/>
      <c r="S152" s="222"/>
      <c r="T152" s="222"/>
      <c r="U152" s="222"/>
      <c r="V152" s="222"/>
    </row>
    <row r="153" spans="1:22">
      <c r="A153" s="232"/>
      <c r="B153" s="222"/>
      <c r="C153" s="222"/>
      <c r="D153" s="222"/>
      <c r="E153" s="222"/>
      <c r="F153" s="222"/>
      <c r="G153" s="222"/>
      <c r="H153" s="222"/>
      <c r="I153" s="222"/>
      <c r="J153" s="222"/>
      <c r="K153" s="222"/>
      <c r="L153" s="222"/>
      <c r="M153" s="222"/>
      <c r="N153" s="117"/>
      <c r="O153" s="222"/>
      <c r="P153" s="32"/>
      <c r="Q153" s="222"/>
      <c r="R153" s="222"/>
      <c r="S153" s="222"/>
      <c r="T153" s="222"/>
      <c r="U153" s="222"/>
      <c r="V153" s="222"/>
    </row>
    <row r="154" spans="1:22">
      <c r="A154" s="232"/>
      <c r="B154" s="222"/>
      <c r="C154" s="222"/>
      <c r="D154" s="222"/>
      <c r="E154" s="222"/>
      <c r="F154" s="222"/>
      <c r="G154" s="222"/>
      <c r="H154" s="222"/>
      <c r="I154" s="222"/>
      <c r="J154" s="222"/>
      <c r="K154" s="222"/>
      <c r="L154" s="222"/>
      <c r="M154" s="222"/>
      <c r="N154" s="117"/>
      <c r="O154" s="222"/>
      <c r="P154" s="32"/>
      <c r="Q154" s="222"/>
      <c r="R154" s="222"/>
      <c r="S154" s="222"/>
      <c r="T154" s="222"/>
      <c r="U154" s="222"/>
      <c r="V154" s="222"/>
    </row>
    <row r="155" spans="1:22">
      <c r="A155" s="232"/>
      <c r="B155" s="222"/>
      <c r="C155" s="222"/>
      <c r="D155" s="222"/>
      <c r="E155" s="222"/>
      <c r="F155" s="222"/>
      <c r="G155" s="222"/>
      <c r="H155" s="222"/>
      <c r="I155" s="222"/>
      <c r="J155" s="222"/>
      <c r="K155" s="222"/>
      <c r="L155" s="222"/>
      <c r="M155" s="222"/>
      <c r="N155" s="117"/>
      <c r="O155" s="222"/>
      <c r="P155" s="32"/>
      <c r="Q155" s="222"/>
      <c r="R155" s="222"/>
      <c r="S155" s="222"/>
      <c r="T155" s="222"/>
      <c r="U155" s="222"/>
      <c r="V155" s="222"/>
    </row>
    <row r="156" spans="1:22">
      <c r="A156" s="232"/>
      <c r="B156" s="222"/>
      <c r="C156" s="222"/>
      <c r="D156" s="222"/>
      <c r="E156" s="222"/>
      <c r="F156" s="222"/>
      <c r="G156" s="222"/>
      <c r="H156" s="222"/>
      <c r="I156" s="222"/>
      <c r="J156" s="222"/>
      <c r="K156" s="222"/>
      <c r="L156" s="222"/>
      <c r="M156" s="222"/>
      <c r="N156" s="117"/>
      <c r="O156" s="222"/>
      <c r="P156" s="32"/>
      <c r="Q156" s="222"/>
      <c r="R156" s="222"/>
      <c r="S156" s="222"/>
      <c r="T156" s="222"/>
      <c r="U156" s="222"/>
      <c r="V156" s="222"/>
    </row>
    <row r="157" spans="1:22">
      <c r="A157" s="232"/>
      <c r="B157" s="222"/>
      <c r="C157" s="222"/>
      <c r="D157" s="222"/>
      <c r="E157" s="222"/>
      <c r="F157" s="222"/>
      <c r="G157" s="222"/>
      <c r="H157" s="222"/>
      <c r="I157" s="222"/>
      <c r="J157" s="222"/>
      <c r="K157" s="222"/>
      <c r="L157" s="222"/>
      <c r="M157" s="222"/>
      <c r="N157" s="117"/>
      <c r="O157" s="222"/>
      <c r="P157" s="32"/>
      <c r="Q157" s="222"/>
      <c r="R157" s="222"/>
      <c r="S157" s="222"/>
      <c r="T157" s="222"/>
      <c r="U157" s="222"/>
      <c r="V157" s="222"/>
    </row>
    <row r="158" spans="1:22">
      <c r="A158" s="232"/>
      <c r="B158" s="222"/>
      <c r="C158" s="222"/>
      <c r="D158" s="222"/>
      <c r="E158" s="222"/>
      <c r="F158" s="222"/>
      <c r="G158" s="222"/>
      <c r="H158" s="222"/>
      <c r="I158" s="222"/>
      <c r="J158" s="222"/>
      <c r="K158" s="222"/>
      <c r="L158" s="222"/>
      <c r="M158" s="222"/>
      <c r="N158" s="117"/>
      <c r="O158" s="222"/>
      <c r="P158" s="32"/>
      <c r="Q158" s="222"/>
      <c r="R158" s="222"/>
      <c r="S158" s="222"/>
      <c r="T158" s="222"/>
      <c r="U158" s="222"/>
      <c r="V158" s="222"/>
    </row>
    <row r="159" spans="1:22">
      <c r="A159" s="232"/>
      <c r="B159" s="222"/>
      <c r="C159" s="222"/>
      <c r="D159" s="222"/>
      <c r="E159" s="222"/>
      <c r="F159" s="222"/>
      <c r="G159" s="222"/>
      <c r="H159" s="222"/>
      <c r="I159" s="222"/>
      <c r="J159" s="222"/>
      <c r="K159" s="222"/>
      <c r="L159" s="222"/>
      <c r="M159" s="222"/>
      <c r="N159" s="117"/>
      <c r="O159" s="222"/>
      <c r="P159" s="32"/>
      <c r="Q159" s="222"/>
      <c r="R159" s="222"/>
      <c r="S159" s="222"/>
      <c r="T159" s="222"/>
      <c r="U159" s="222"/>
      <c r="V159" s="222"/>
    </row>
    <row r="160" spans="1:22">
      <c r="A160" s="232"/>
      <c r="B160" s="222"/>
      <c r="C160" s="222"/>
      <c r="D160" s="222"/>
      <c r="E160" s="222"/>
      <c r="F160" s="222"/>
      <c r="G160" s="222"/>
      <c r="H160" s="222"/>
      <c r="I160" s="222"/>
      <c r="J160" s="222"/>
      <c r="K160" s="222"/>
      <c r="L160" s="222"/>
      <c r="M160" s="222"/>
      <c r="N160" s="117"/>
      <c r="O160" s="222"/>
      <c r="P160" s="32"/>
      <c r="Q160" s="222"/>
      <c r="R160" s="222"/>
      <c r="S160" s="222"/>
      <c r="T160" s="222"/>
      <c r="U160" s="222"/>
      <c r="V160" s="222"/>
    </row>
    <row r="161" spans="1:22">
      <c r="A161" s="232"/>
      <c r="B161" s="222"/>
      <c r="C161" s="222"/>
      <c r="D161" s="222"/>
      <c r="E161" s="222"/>
      <c r="F161" s="222"/>
      <c r="G161" s="222"/>
      <c r="H161" s="222"/>
      <c r="I161" s="222"/>
      <c r="J161" s="222"/>
      <c r="K161" s="222"/>
      <c r="L161" s="222"/>
      <c r="M161" s="222"/>
      <c r="N161" s="117"/>
      <c r="O161" s="222"/>
      <c r="P161" s="32"/>
      <c r="Q161" s="222"/>
      <c r="R161" s="222"/>
      <c r="S161" s="222"/>
      <c r="T161" s="222"/>
      <c r="U161" s="222"/>
      <c r="V161" s="222"/>
    </row>
    <row r="162" spans="1:22">
      <c r="A162" s="232"/>
      <c r="B162" s="222"/>
      <c r="C162" s="222"/>
      <c r="D162" s="222"/>
      <c r="E162" s="222"/>
      <c r="F162" s="222"/>
      <c r="G162" s="222"/>
      <c r="H162" s="222"/>
      <c r="I162" s="222"/>
      <c r="J162" s="222"/>
      <c r="K162" s="222"/>
      <c r="L162" s="222"/>
      <c r="M162" s="222"/>
      <c r="N162" s="117"/>
      <c r="O162" s="222"/>
      <c r="P162" s="32"/>
      <c r="Q162" s="222"/>
      <c r="R162" s="222"/>
      <c r="S162" s="222"/>
      <c r="T162" s="222"/>
      <c r="U162" s="222"/>
      <c r="V162" s="222"/>
    </row>
    <row r="163" spans="1:22">
      <c r="A163" s="232"/>
      <c r="B163" s="222"/>
      <c r="C163" s="222"/>
      <c r="D163" s="222"/>
      <c r="E163" s="222"/>
      <c r="F163" s="222"/>
      <c r="G163" s="222"/>
      <c r="H163" s="222"/>
      <c r="I163" s="222"/>
      <c r="J163" s="222"/>
      <c r="K163" s="222"/>
      <c r="L163" s="222"/>
      <c r="M163" s="222"/>
      <c r="N163" s="117"/>
      <c r="O163" s="222"/>
      <c r="P163" s="32"/>
      <c r="Q163" s="222"/>
      <c r="R163" s="222"/>
      <c r="S163" s="222"/>
      <c r="T163" s="222"/>
      <c r="U163" s="222"/>
      <c r="V163" s="222"/>
    </row>
    <row r="164" spans="1:22">
      <c r="A164" s="232"/>
      <c r="B164" s="222"/>
      <c r="C164" s="222"/>
      <c r="D164" s="222"/>
      <c r="E164" s="222"/>
      <c r="F164" s="222"/>
      <c r="G164" s="222"/>
      <c r="H164" s="222"/>
      <c r="I164" s="222"/>
      <c r="J164" s="222"/>
      <c r="K164" s="222"/>
      <c r="L164" s="222"/>
      <c r="M164" s="222"/>
      <c r="N164" s="117"/>
      <c r="O164" s="222"/>
      <c r="P164" s="32"/>
      <c r="Q164" s="222"/>
      <c r="R164" s="222"/>
      <c r="S164" s="222"/>
      <c r="T164" s="222"/>
      <c r="U164" s="222"/>
      <c r="V164" s="222"/>
    </row>
    <row r="165" spans="1:22">
      <c r="A165" s="232"/>
      <c r="B165" s="222"/>
      <c r="C165" s="222"/>
      <c r="D165" s="222"/>
      <c r="E165" s="222"/>
      <c r="F165" s="222"/>
      <c r="G165" s="222"/>
      <c r="H165" s="222"/>
      <c r="I165" s="222"/>
      <c r="J165" s="222"/>
      <c r="K165" s="222"/>
      <c r="L165" s="222"/>
      <c r="M165" s="222"/>
      <c r="N165" s="117"/>
      <c r="O165" s="222"/>
      <c r="P165" s="32"/>
      <c r="Q165" s="222"/>
      <c r="R165" s="222"/>
      <c r="S165" s="222"/>
      <c r="T165" s="222"/>
      <c r="U165" s="222"/>
      <c r="V165" s="222"/>
    </row>
    <row r="166" spans="1:22">
      <c r="A166" s="232"/>
      <c r="B166" s="222"/>
      <c r="C166" s="222"/>
      <c r="D166" s="222"/>
      <c r="E166" s="222"/>
      <c r="F166" s="222"/>
      <c r="G166" s="222"/>
      <c r="H166" s="222"/>
      <c r="I166" s="222"/>
      <c r="J166" s="222"/>
      <c r="K166" s="222"/>
      <c r="L166" s="222"/>
      <c r="M166" s="222"/>
      <c r="N166" s="117"/>
      <c r="O166" s="222"/>
      <c r="P166" s="32"/>
      <c r="Q166" s="222"/>
      <c r="R166" s="222"/>
      <c r="S166" s="222"/>
      <c r="T166" s="222"/>
      <c r="U166" s="222"/>
      <c r="V166" s="222"/>
    </row>
    <row r="167" spans="1:22">
      <c r="A167" s="232"/>
      <c r="B167" s="222"/>
      <c r="C167" s="222"/>
      <c r="D167" s="222"/>
      <c r="E167" s="222"/>
      <c r="F167" s="222"/>
      <c r="G167" s="222"/>
      <c r="H167" s="222"/>
      <c r="I167" s="222"/>
      <c r="J167" s="222"/>
      <c r="K167" s="222"/>
      <c r="L167" s="222"/>
      <c r="M167" s="222"/>
      <c r="N167" s="117"/>
      <c r="O167" s="222"/>
      <c r="P167" s="32"/>
      <c r="Q167" s="222"/>
      <c r="R167" s="222"/>
      <c r="S167" s="222"/>
      <c r="T167" s="222"/>
      <c r="U167" s="222"/>
      <c r="V167" s="222"/>
    </row>
    <row r="168" spans="1:22">
      <c r="A168" s="232"/>
      <c r="B168" s="222"/>
      <c r="C168" s="222"/>
      <c r="D168" s="222"/>
      <c r="E168" s="222"/>
      <c r="F168" s="222"/>
      <c r="G168" s="222"/>
      <c r="H168" s="222"/>
      <c r="I168" s="222"/>
      <c r="J168" s="222"/>
      <c r="K168" s="222"/>
      <c r="L168" s="222"/>
      <c r="M168" s="222"/>
      <c r="N168" s="117"/>
      <c r="O168" s="222"/>
      <c r="P168" s="32"/>
      <c r="Q168" s="222"/>
      <c r="R168" s="222"/>
      <c r="S168" s="222"/>
      <c r="T168" s="222"/>
      <c r="U168" s="222"/>
      <c r="V168" s="222"/>
    </row>
    <row r="169" spans="1:22">
      <c r="A169" s="232"/>
      <c r="B169" s="222"/>
      <c r="C169" s="222"/>
      <c r="D169" s="222"/>
      <c r="E169" s="222"/>
      <c r="F169" s="222"/>
      <c r="G169" s="222"/>
      <c r="H169" s="222"/>
      <c r="I169" s="222"/>
      <c r="J169" s="222"/>
      <c r="K169" s="222"/>
      <c r="L169" s="222"/>
      <c r="M169" s="222"/>
      <c r="N169" s="117"/>
      <c r="O169" s="222"/>
      <c r="P169" s="32"/>
      <c r="Q169" s="222"/>
      <c r="R169" s="222"/>
      <c r="S169" s="222"/>
      <c r="T169" s="222"/>
      <c r="U169" s="222"/>
      <c r="V169" s="222"/>
    </row>
    <row r="170" spans="1:22">
      <c r="A170" s="232"/>
      <c r="B170" s="222"/>
      <c r="C170" s="222"/>
      <c r="D170" s="222"/>
      <c r="E170" s="222"/>
      <c r="F170" s="222"/>
      <c r="G170" s="222"/>
      <c r="H170" s="222"/>
      <c r="I170" s="222"/>
      <c r="J170" s="222"/>
      <c r="K170" s="222"/>
      <c r="L170" s="222"/>
      <c r="M170" s="222"/>
      <c r="N170" s="117"/>
      <c r="O170" s="222"/>
      <c r="P170" s="32"/>
      <c r="Q170" s="222"/>
      <c r="R170" s="222"/>
      <c r="S170" s="222"/>
      <c r="T170" s="222"/>
      <c r="U170" s="222"/>
      <c r="V170" s="222"/>
    </row>
    <row r="171" spans="1:22">
      <c r="A171" s="232"/>
      <c r="B171" s="222"/>
      <c r="C171" s="222"/>
      <c r="D171" s="222"/>
      <c r="E171" s="222"/>
      <c r="F171" s="222"/>
      <c r="G171" s="222"/>
      <c r="H171" s="222"/>
      <c r="I171" s="222"/>
      <c r="J171" s="222"/>
      <c r="K171" s="222"/>
      <c r="L171" s="222"/>
      <c r="M171" s="222"/>
      <c r="N171" s="117"/>
      <c r="O171" s="222"/>
      <c r="P171" s="32"/>
      <c r="Q171" s="222"/>
      <c r="R171" s="222"/>
      <c r="S171" s="222"/>
      <c r="T171" s="222"/>
      <c r="U171" s="222"/>
      <c r="V171" s="222"/>
    </row>
    <row r="172" spans="1:22">
      <c r="A172" s="232"/>
      <c r="B172" s="222"/>
      <c r="C172" s="222"/>
      <c r="D172" s="222"/>
      <c r="E172" s="222"/>
      <c r="F172" s="222"/>
      <c r="G172" s="222"/>
      <c r="H172" s="222"/>
      <c r="I172" s="222"/>
      <c r="J172" s="222"/>
      <c r="K172" s="222"/>
      <c r="L172" s="222"/>
      <c r="M172" s="222"/>
      <c r="N172" s="117"/>
      <c r="O172" s="222"/>
      <c r="P172" s="32"/>
      <c r="Q172" s="222"/>
      <c r="R172" s="222"/>
      <c r="S172" s="222"/>
      <c r="T172" s="222"/>
      <c r="U172" s="222"/>
      <c r="V172" s="222"/>
    </row>
    <row r="173" spans="1:22">
      <c r="A173" s="232"/>
      <c r="B173" s="222"/>
      <c r="C173" s="222"/>
      <c r="D173" s="222"/>
      <c r="E173" s="222"/>
      <c r="F173" s="222"/>
      <c r="G173" s="222"/>
      <c r="H173" s="222"/>
      <c r="I173" s="222"/>
      <c r="J173" s="222"/>
      <c r="K173" s="222"/>
      <c r="L173" s="222"/>
      <c r="M173" s="222"/>
      <c r="N173" s="117"/>
      <c r="O173" s="222"/>
      <c r="P173" s="32"/>
      <c r="Q173" s="222"/>
      <c r="R173" s="222"/>
      <c r="S173" s="222"/>
      <c r="T173" s="222"/>
      <c r="U173" s="222"/>
      <c r="V173" s="222"/>
    </row>
    <row r="174" spans="1:22">
      <c r="A174" s="232"/>
      <c r="B174" s="222"/>
      <c r="C174" s="222"/>
      <c r="D174" s="222"/>
      <c r="E174" s="222"/>
      <c r="F174" s="222"/>
      <c r="G174" s="222"/>
      <c r="H174" s="222"/>
      <c r="I174" s="222"/>
      <c r="J174" s="222"/>
      <c r="K174" s="222"/>
      <c r="L174" s="222"/>
      <c r="M174" s="222"/>
      <c r="N174" s="117"/>
      <c r="O174" s="222"/>
      <c r="P174" s="32"/>
      <c r="Q174" s="222"/>
      <c r="R174" s="222"/>
      <c r="S174" s="222"/>
      <c r="T174" s="222"/>
      <c r="U174" s="222"/>
      <c r="V174" s="222"/>
    </row>
    <row r="175" spans="1:22">
      <c r="A175" s="232"/>
      <c r="B175" s="222"/>
      <c r="C175" s="222"/>
      <c r="D175" s="222"/>
      <c r="E175" s="222"/>
      <c r="F175" s="222"/>
      <c r="G175" s="222"/>
      <c r="H175" s="222"/>
      <c r="I175" s="222"/>
      <c r="J175" s="222"/>
      <c r="K175" s="222"/>
      <c r="L175" s="222"/>
      <c r="M175" s="222"/>
      <c r="N175" s="117"/>
      <c r="O175" s="222"/>
      <c r="P175" s="32"/>
      <c r="Q175" s="222"/>
      <c r="R175" s="222"/>
      <c r="S175" s="222"/>
      <c r="T175" s="222"/>
      <c r="U175" s="222"/>
      <c r="V175" s="222"/>
    </row>
    <row r="176" spans="1:22">
      <c r="A176" s="232"/>
      <c r="B176" s="222"/>
      <c r="C176" s="222"/>
      <c r="D176" s="222"/>
      <c r="E176" s="222"/>
      <c r="F176" s="222"/>
      <c r="G176" s="222"/>
      <c r="H176" s="222"/>
      <c r="I176" s="222"/>
      <c r="J176" s="222"/>
      <c r="K176" s="222"/>
      <c r="L176" s="222"/>
      <c r="M176" s="222"/>
      <c r="N176" s="117"/>
      <c r="O176" s="222"/>
      <c r="P176" s="32"/>
      <c r="Q176" s="222"/>
      <c r="R176" s="222"/>
      <c r="S176" s="222"/>
      <c r="T176" s="222"/>
      <c r="U176" s="222"/>
      <c r="V176" s="222"/>
    </row>
    <row r="177" spans="1:22">
      <c r="A177" s="232"/>
      <c r="B177" s="222"/>
      <c r="C177" s="222"/>
      <c r="D177" s="222"/>
      <c r="E177" s="222"/>
      <c r="F177" s="222"/>
      <c r="G177" s="222"/>
      <c r="H177" s="222"/>
      <c r="I177" s="222"/>
      <c r="J177" s="222"/>
      <c r="K177" s="222"/>
      <c r="L177" s="222"/>
      <c r="M177" s="222"/>
      <c r="N177" s="117"/>
      <c r="O177" s="222"/>
      <c r="P177" s="32"/>
      <c r="Q177" s="222"/>
      <c r="R177" s="222"/>
      <c r="S177" s="222"/>
      <c r="T177" s="222"/>
      <c r="U177" s="222"/>
      <c r="V177" s="222"/>
    </row>
    <row r="178" spans="1:22">
      <c r="A178" s="232"/>
      <c r="B178" s="222"/>
      <c r="C178" s="222"/>
      <c r="D178" s="222"/>
      <c r="E178" s="222"/>
      <c r="F178" s="222"/>
      <c r="G178" s="222"/>
      <c r="H178" s="222"/>
      <c r="I178" s="222"/>
      <c r="J178" s="222"/>
      <c r="K178" s="222"/>
      <c r="L178" s="222"/>
      <c r="M178" s="222"/>
      <c r="N178" s="117"/>
      <c r="O178" s="222"/>
      <c r="P178" s="32"/>
      <c r="Q178" s="222"/>
      <c r="R178" s="222"/>
      <c r="S178" s="222"/>
      <c r="T178" s="222"/>
      <c r="U178" s="222"/>
      <c r="V178" s="222"/>
    </row>
    <row r="179" spans="1:22">
      <c r="A179" s="232"/>
      <c r="B179" s="222"/>
      <c r="C179" s="222"/>
      <c r="D179" s="222"/>
      <c r="E179" s="222"/>
      <c r="F179" s="222"/>
      <c r="G179" s="222"/>
      <c r="H179" s="222"/>
      <c r="I179" s="222"/>
      <c r="J179" s="222"/>
      <c r="K179" s="222"/>
      <c r="L179" s="222"/>
      <c r="M179" s="222"/>
      <c r="N179" s="117"/>
      <c r="O179" s="222"/>
      <c r="P179" s="32"/>
      <c r="Q179" s="222"/>
      <c r="R179" s="222"/>
      <c r="S179" s="222"/>
      <c r="T179" s="222"/>
      <c r="U179" s="222"/>
      <c r="V179" s="222"/>
    </row>
    <row r="180" spans="1:22">
      <c r="A180" s="232"/>
      <c r="B180" s="222"/>
      <c r="C180" s="222"/>
      <c r="D180" s="222"/>
      <c r="E180" s="222"/>
      <c r="F180" s="222"/>
      <c r="G180" s="222"/>
      <c r="H180" s="222"/>
      <c r="I180" s="222"/>
      <c r="J180" s="222"/>
      <c r="K180" s="222"/>
      <c r="L180" s="222"/>
      <c r="M180" s="222"/>
      <c r="N180" s="117"/>
      <c r="O180" s="222"/>
      <c r="P180" s="32"/>
      <c r="Q180" s="222"/>
      <c r="R180" s="222"/>
      <c r="S180" s="222"/>
      <c r="T180" s="222"/>
      <c r="U180" s="222"/>
      <c r="V180" s="222"/>
    </row>
    <row r="181" spans="1:22">
      <c r="A181" s="232"/>
      <c r="B181" s="222"/>
      <c r="C181" s="222"/>
      <c r="D181" s="222"/>
      <c r="E181" s="222"/>
      <c r="F181" s="222"/>
      <c r="G181" s="222"/>
      <c r="H181" s="222"/>
      <c r="I181" s="222"/>
      <c r="J181" s="222"/>
      <c r="K181" s="222"/>
      <c r="L181" s="222"/>
      <c r="M181" s="222"/>
      <c r="N181" s="117"/>
      <c r="O181" s="222"/>
      <c r="P181" s="32"/>
      <c r="Q181" s="222"/>
      <c r="R181" s="222"/>
      <c r="S181" s="222"/>
      <c r="T181" s="222"/>
      <c r="U181" s="222"/>
      <c r="V181" s="222"/>
    </row>
    <row r="182" spans="1:22">
      <c r="A182" s="232"/>
      <c r="B182" s="222"/>
      <c r="C182" s="222"/>
      <c r="D182" s="222"/>
      <c r="E182" s="222"/>
      <c r="F182" s="222"/>
      <c r="G182" s="222"/>
      <c r="H182" s="222"/>
      <c r="I182" s="222"/>
      <c r="J182" s="222"/>
      <c r="K182" s="222"/>
      <c r="L182" s="222"/>
      <c r="M182" s="222"/>
      <c r="N182" s="117"/>
      <c r="O182" s="222"/>
      <c r="P182" s="32"/>
      <c r="Q182" s="222"/>
      <c r="R182" s="222"/>
      <c r="S182" s="222"/>
      <c r="T182" s="222"/>
      <c r="U182" s="222"/>
      <c r="V182" s="222"/>
    </row>
    <row r="183" spans="1:22">
      <c r="A183" s="232"/>
      <c r="B183" s="222"/>
      <c r="C183" s="222"/>
      <c r="D183" s="222"/>
      <c r="E183" s="222"/>
      <c r="F183" s="222"/>
      <c r="G183" s="222"/>
      <c r="H183" s="222"/>
      <c r="I183" s="222"/>
      <c r="J183" s="222"/>
      <c r="K183" s="222"/>
      <c r="L183" s="222"/>
      <c r="M183" s="222"/>
      <c r="N183" s="117"/>
      <c r="O183" s="222"/>
      <c r="P183" s="32"/>
      <c r="Q183" s="222"/>
      <c r="R183" s="222"/>
      <c r="S183" s="222"/>
      <c r="T183" s="222"/>
      <c r="U183" s="222"/>
      <c r="V183" s="222"/>
    </row>
    <row r="184" spans="1:22">
      <c r="A184" s="232"/>
      <c r="B184" s="222"/>
      <c r="C184" s="222"/>
      <c r="D184" s="222"/>
      <c r="E184" s="222"/>
      <c r="F184" s="222"/>
      <c r="G184" s="222"/>
      <c r="H184" s="222"/>
      <c r="I184" s="222"/>
      <c r="J184" s="222"/>
      <c r="K184" s="222"/>
      <c r="L184" s="222"/>
      <c r="M184" s="222"/>
      <c r="N184" s="117"/>
      <c r="O184" s="222"/>
      <c r="P184" s="32"/>
      <c r="Q184" s="222"/>
      <c r="R184" s="222"/>
      <c r="S184" s="222"/>
      <c r="T184" s="222"/>
      <c r="U184" s="222"/>
      <c r="V184" s="222"/>
    </row>
    <row r="185" spans="1:22">
      <c r="A185" s="232"/>
      <c r="B185" s="222"/>
      <c r="C185" s="222"/>
      <c r="D185" s="222"/>
      <c r="E185" s="222"/>
      <c r="F185" s="222"/>
      <c r="G185" s="222"/>
      <c r="H185" s="222"/>
      <c r="I185" s="222"/>
      <c r="J185" s="222"/>
      <c r="K185" s="222"/>
      <c r="L185" s="222"/>
      <c r="M185" s="222"/>
      <c r="N185" s="117"/>
      <c r="O185" s="222"/>
      <c r="P185" s="32"/>
      <c r="Q185" s="222"/>
      <c r="R185" s="222"/>
      <c r="S185" s="222"/>
      <c r="T185" s="222"/>
      <c r="U185" s="222"/>
      <c r="V185" s="222"/>
    </row>
    <row r="186" spans="1:22">
      <c r="A186" s="232"/>
      <c r="B186" s="222"/>
      <c r="C186" s="222"/>
      <c r="D186" s="222"/>
      <c r="E186" s="222"/>
      <c r="F186" s="222"/>
      <c r="G186" s="222"/>
      <c r="H186" s="222"/>
      <c r="I186" s="222"/>
      <c r="J186" s="222"/>
      <c r="K186" s="222"/>
      <c r="L186" s="222"/>
      <c r="M186" s="222"/>
      <c r="N186" s="117"/>
      <c r="O186" s="222"/>
      <c r="P186" s="32"/>
      <c r="Q186" s="222"/>
      <c r="R186" s="222"/>
      <c r="S186" s="222"/>
      <c r="T186" s="222"/>
      <c r="U186" s="222"/>
      <c r="V186" s="222"/>
    </row>
  </sheetData>
  <sheetProtection algorithmName="SHA-512" hashValue="PQxqao+vVnWkFJJT9wizfQ/ZQ4TxiVR8J5MMZjBnwaO9H716dsn8Z4KYSgG5hfPIFmhj+QOOjXnHbAVb16GC9Q==" saltValue="UtPiMwWlVhTH4mPj65cUsQ==" spinCount="100000" sheet="1" formatCells="0"/>
  <mergeCells count="22">
    <mergeCell ref="A75:J75"/>
    <mergeCell ref="R4:R5"/>
    <mergeCell ref="S4:S5"/>
    <mergeCell ref="T4:T5"/>
    <mergeCell ref="V4:V5"/>
    <mergeCell ref="U4:U5"/>
    <mergeCell ref="A68:J68"/>
    <mergeCell ref="L4:L5"/>
    <mergeCell ref="M4:M5"/>
    <mergeCell ref="N4:N5"/>
    <mergeCell ref="O4:O5"/>
    <mergeCell ref="P4:P5"/>
    <mergeCell ref="Q4:Q5"/>
    <mergeCell ref="I3:K3"/>
    <mergeCell ref="A4:A5"/>
    <mergeCell ref="B4:B5"/>
    <mergeCell ref="C4:C5"/>
    <mergeCell ref="D4:D5"/>
    <mergeCell ref="E4:E5"/>
    <mergeCell ref="F4:F5"/>
    <mergeCell ref="G4:G5"/>
    <mergeCell ref="H4:K4"/>
  </mergeCells>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DBFB6B1A-C93C-4924-8D41-AB172B0C0225}">
            <xm:f>(AND(Darlehen!H53&gt;0,N38=0))</xm:f>
            <x14:dxf>
              <font>
                <color rgb="FFFF0000"/>
              </font>
            </x14:dxf>
          </x14:cfRule>
          <xm:sqref>U65 U38:U54</xm:sqref>
        </x14:conditionalFormatting>
        <x14:conditionalFormatting xmlns:xm="http://schemas.microsoft.com/office/excel/2006/main">
          <x14:cfRule type="expression" priority="13" id="{DBFB6B1A-C93C-4924-8D41-AB172B0C0225}">
            <xm:f>(AND(Darlehen!H62&gt;0,N55=0))</xm:f>
            <x14:dxf>
              <font>
                <color rgb="FFFF0000"/>
              </font>
            </x14:dxf>
          </x14:cfRule>
          <xm:sqref>U55:U63</xm:sqref>
        </x14:conditionalFormatting>
        <x14:conditionalFormatting xmlns:xm="http://schemas.microsoft.com/office/excel/2006/main">
          <x14:cfRule type="expression" priority="40" id="{DBFB6B1A-C93C-4924-8D41-AB172B0C0225}">
            <xm:f>(AND(Darlehen!H7&gt;0,N8=0))</xm:f>
            <x14:dxf>
              <font>
                <color rgb="FFFF0000"/>
              </font>
            </x14:dxf>
          </x14:cfRule>
          <xm:sqref>U8:U15 U17:U24 U27:U36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tabColor rgb="FFFFFF00"/>
  </sheetPr>
  <dimension ref="A1:IR60"/>
  <sheetViews>
    <sheetView topLeftCell="A43" workbookViewId="0">
      <selection activeCell="I48" sqref="I48"/>
    </sheetView>
  </sheetViews>
  <sheetFormatPr baseColWidth="10" defaultRowHeight="14.4"/>
  <cols>
    <col min="1" max="1" width="38.33203125" style="246" customWidth="1"/>
    <col min="2" max="2" width="16" style="246" customWidth="1"/>
    <col min="3" max="3" width="13.5546875" style="246" customWidth="1"/>
    <col min="4" max="4" width="16.6640625" style="246" customWidth="1"/>
    <col min="5" max="6" width="17.44140625" style="13" customWidth="1"/>
    <col min="10" max="10" width="15.33203125" customWidth="1"/>
  </cols>
  <sheetData>
    <row r="1" spans="1:252">
      <c r="A1" s="250" t="str">
        <f>+Basis!A1</f>
        <v>Stand: 27.01.2025</v>
      </c>
      <c r="B1" s="250"/>
      <c r="C1" s="250"/>
      <c r="D1" s="250"/>
      <c r="E1" s="225"/>
    </row>
    <row r="2" spans="1:252">
      <c r="A2" s="251" t="str">
        <f>"AZ: "&amp; Basis!B4</f>
        <v xml:space="preserve">AZ: </v>
      </c>
      <c r="B2" s="252"/>
      <c r="C2" s="252"/>
      <c r="D2" s="252"/>
      <c r="E2" s="225"/>
    </row>
    <row r="3" spans="1:252">
      <c r="A3" s="253" t="s">
        <v>610</v>
      </c>
      <c r="B3" s="253"/>
      <c r="C3" s="253"/>
      <c r="D3" s="253"/>
    </row>
    <row r="4" spans="1:252">
      <c r="A4" s="253"/>
      <c r="B4" s="253"/>
      <c r="C4" s="253"/>
      <c r="D4" s="253"/>
    </row>
    <row r="5" spans="1:252" ht="14.4" customHeight="1">
      <c r="A5" s="1281" t="s">
        <v>643</v>
      </c>
      <c r="B5" s="1281"/>
      <c r="C5" s="1281"/>
      <c r="D5" s="1281"/>
      <c r="E5" s="1281"/>
      <c r="F5" s="1281"/>
    </row>
    <row r="6" spans="1:252" ht="15" thickBot="1">
      <c r="A6" s="232"/>
      <c r="B6" s="232"/>
      <c r="C6" s="232"/>
      <c r="D6" s="232"/>
      <c r="E6" s="116"/>
      <c r="F6" s="116"/>
    </row>
    <row r="7" spans="1:252" s="277" customFormat="1" ht="60.75" customHeight="1" thickBot="1">
      <c r="A7" s="1282"/>
      <c r="B7" s="1284" t="s">
        <v>611</v>
      </c>
      <c r="C7" s="1284" t="s">
        <v>308</v>
      </c>
      <c r="D7" s="1284" t="s">
        <v>309</v>
      </c>
      <c r="E7" s="1286" t="s">
        <v>319</v>
      </c>
      <c r="F7" s="1287"/>
      <c r="G7" s="274"/>
      <c r="H7" s="274"/>
      <c r="I7" s="274"/>
      <c r="J7" s="275"/>
      <c r="K7" s="276"/>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214"/>
      <c r="BX7" s="214"/>
      <c r="BY7" s="214"/>
      <c r="BZ7" s="214"/>
      <c r="CA7" s="214"/>
      <c r="CB7" s="214"/>
      <c r="CC7" s="214"/>
      <c r="CD7" s="214"/>
      <c r="CE7" s="214"/>
      <c r="CF7" s="214"/>
      <c r="CG7" s="214"/>
      <c r="CH7" s="214"/>
      <c r="CI7" s="214"/>
      <c r="CJ7" s="214"/>
      <c r="CK7" s="214"/>
      <c r="CL7" s="214"/>
      <c r="CM7" s="214"/>
      <c r="CN7" s="214"/>
      <c r="CO7" s="214"/>
      <c r="CP7" s="214"/>
      <c r="CQ7" s="214"/>
      <c r="CR7" s="214"/>
      <c r="CS7" s="214"/>
      <c r="CT7" s="214"/>
      <c r="CU7" s="214"/>
      <c r="CV7" s="214"/>
      <c r="CW7" s="214"/>
      <c r="CX7" s="214"/>
      <c r="CY7" s="214"/>
      <c r="CZ7" s="214"/>
      <c r="DA7" s="214"/>
      <c r="DB7" s="214"/>
      <c r="DC7" s="214"/>
      <c r="DD7" s="214"/>
      <c r="DE7" s="214"/>
      <c r="DF7" s="214"/>
      <c r="DG7" s="214"/>
      <c r="DH7" s="214"/>
      <c r="DI7" s="214"/>
      <c r="DJ7" s="214"/>
      <c r="DK7" s="214"/>
      <c r="DL7" s="214"/>
      <c r="DM7" s="214"/>
      <c r="DN7" s="214"/>
      <c r="DO7" s="214"/>
      <c r="DP7" s="214"/>
      <c r="DQ7" s="214"/>
      <c r="DR7" s="214"/>
      <c r="DS7" s="214"/>
      <c r="DT7" s="214"/>
      <c r="DU7" s="214"/>
      <c r="DV7" s="214"/>
      <c r="DW7" s="214"/>
      <c r="DX7" s="214"/>
      <c r="DY7" s="214"/>
      <c r="DZ7" s="214"/>
      <c r="EA7" s="214"/>
      <c r="EB7" s="214"/>
      <c r="EC7" s="214"/>
      <c r="ED7" s="214"/>
      <c r="EE7" s="214"/>
      <c r="EF7" s="214"/>
      <c r="EG7" s="214"/>
      <c r="EH7" s="214"/>
      <c r="EI7" s="214"/>
      <c r="EJ7" s="214"/>
      <c r="EK7" s="214"/>
      <c r="EL7" s="214"/>
      <c r="EM7" s="214"/>
      <c r="EN7" s="214"/>
      <c r="EO7" s="214"/>
      <c r="EP7" s="214"/>
      <c r="EQ7" s="214"/>
      <c r="ER7" s="214"/>
      <c r="ES7" s="214"/>
      <c r="ET7" s="214"/>
      <c r="EU7" s="214"/>
      <c r="EV7" s="214"/>
      <c r="EW7" s="214"/>
      <c r="EX7" s="214"/>
      <c r="EY7" s="214"/>
      <c r="EZ7" s="214"/>
      <c r="FA7" s="214"/>
      <c r="FB7" s="214"/>
      <c r="FC7" s="214"/>
      <c r="FD7" s="214"/>
      <c r="FE7" s="214"/>
      <c r="FF7" s="214"/>
      <c r="FG7" s="214"/>
      <c r="FH7" s="214"/>
      <c r="FI7" s="214"/>
      <c r="FJ7" s="214"/>
      <c r="FK7" s="214"/>
      <c r="FL7" s="214"/>
      <c r="FM7" s="214"/>
      <c r="FN7" s="214"/>
      <c r="FO7" s="214"/>
      <c r="FP7" s="214"/>
      <c r="FQ7" s="214"/>
      <c r="FR7" s="214"/>
      <c r="FS7" s="214"/>
      <c r="FT7" s="214"/>
      <c r="FU7" s="214"/>
      <c r="FV7" s="214"/>
      <c r="FW7" s="214"/>
      <c r="FX7" s="214"/>
      <c r="FY7" s="214"/>
      <c r="FZ7" s="214"/>
      <c r="GA7" s="214"/>
      <c r="GB7" s="214"/>
      <c r="GC7" s="214"/>
      <c r="GD7" s="214"/>
      <c r="GE7" s="214"/>
      <c r="GF7" s="214"/>
      <c r="GG7" s="214"/>
      <c r="GH7" s="214"/>
      <c r="GI7" s="214"/>
      <c r="GJ7" s="214"/>
      <c r="GK7" s="214"/>
      <c r="GL7" s="214"/>
      <c r="GM7" s="214"/>
      <c r="GN7" s="214"/>
      <c r="GO7" s="214"/>
      <c r="GP7" s="214"/>
      <c r="GQ7" s="214"/>
      <c r="GR7" s="214"/>
      <c r="GS7" s="214"/>
      <c r="GT7" s="214"/>
      <c r="GU7" s="214"/>
      <c r="GV7" s="214"/>
      <c r="GW7" s="214"/>
      <c r="GX7" s="214"/>
      <c r="GY7" s="214"/>
      <c r="GZ7" s="214"/>
      <c r="HA7" s="214"/>
      <c r="HB7" s="214"/>
      <c r="HC7" s="214"/>
      <c r="HD7" s="214"/>
      <c r="HE7" s="214"/>
      <c r="HF7" s="214"/>
      <c r="HG7" s="214"/>
      <c r="HH7" s="214"/>
      <c r="HI7" s="214"/>
      <c r="HJ7" s="214"/>
      <c r="HK7" s="214"/>
      <c r="HL7" s="214"/>
      <c r="HM7" s="214"/>
      <c r="HN7" s="214"/>
      <c r="HO7" s="214"/>
      <c r="HP7" s="214"/>
      <c r="HQ7" s="214"/>
      <c r="HR7" s="214"/>
      <c r="HS7" s="214"/>
      <c r="HT7" s="214"/>
      <c r="HU7" s="214"/>
      <c r="HV7" s="214"/>
      <c r="HW7" s="214"/>
      <c r="HX7" s="214"/>
      <c r="HY7" s="214"/>
      <c r="HZ7" s="214"/>
      <c r="IA7" s="214"/>
      <c r="IB7" s="214"/>
      <c r="IC7" s="214"/>
      <c r="ID7" s="214"/>
      <c r="IE7" s="214"/>
      <c r="IF7" s="214"/>
      <c r="IG7" s="214"/>
      <c r="IH7" s="214"/>
      <c r="II7" s="214"/>
      <c r="IJ7" s="214"/>
      <c r="IK7" s="214"/>
      <c r="IL7" s="214"/>
      <c r="IM7" s="214"/>
      <c r="IN7" s="214"/>
      <c r="IO7" s="214"/>
      <c r="IP7" s="214"/>
      <c r="IQ7" s="214"/>
      <c r="IR7" s="214"/>
    </row>
    <row r="8" spans="1:252" s="214" customFormat="1" ht="65.25" customHeight="1" thickBot="1">
      <c r="A8" s="1283"/>
      <c r="B8" s="1285"/>
      <c r="C8" s="1285"/>
      <c r="D8" s="1285"/>
      <c r="E8" s="233" t="s">
        <v>310</v>
      </c>
      <c r="F8" s="254" t="s">
        <v>311</v>
      </c>
      <c r="G8" s="274"/>
      <c r="H8" s="274"/>
      <c r="I8" s="274"/>
      <c r="J8" s="275"/>
      <c r="K8" s="276"/>
    </row>
    <row r="9" spans="1:252" ht="15" thickBot="1">
      <c r="A9" s="255" t="s">
        <v>312</v>
      </c>
      <c r="B9" s="256"/>
      <c r="C9" s="256"/>
      <c r="D9" s="256"/>
      <c r="E9" s="257"/>
      <c r="F9" s="258"/>
    </row>
    <row r="10" spans="1:252" ht="17.399999999999999">
      <c r="A10" s="259">
        <v>1</v>
      </c>
      <c r="B10" s="260"/>
      <c r="C10" s="260"/>
      <c r="D10" s="260"/>
      <c r="E10" s="987"/>
      <c r="F10" s="261">
        <f t="shared" ref="F10:F14" si="0">E10*12</f>
        <v>0</v>
      </c>
    </row>
    <row r="11" spans="1:252" ht="17.399999999999999">
      <c r="A11" s="262">
        <v>2</v>
      </c>
      <c r="B11" s="263"/>
      <c r="C11" s="263"/>
      <c r="D11" s="263"/>
      <c r="E11" s="154"/>
      <c r="F11" s="264">
        <f t="shared" si="0"/>
        <v>0</v>
      </c>
    </row>
    <row r="12" spans="1:252" ht="17.399999999999999">
      <c r="A12" s="262">
        <v>3</v>
      </c>
      <c r="B12" s="263"/>
      <c r="C12" s="263"/>
      <c r="D12" s="263"/>
      <c r="E12" s="154"/>
      <c r="F12" s="264">
        <f t="shared" si="0"/>
        <v>0</v>
      </c>
    </row>
    <row r="13" spans="1:252" ht="17.399999999999999">
      <c r="A13" s="262">
        <v>4</v>
      </c>
      <c r="B13" s="263"/>
      <c r="C13" s="263"/>
      <c r="D13" s="263"/>
      <c r="E13" s="154"/>
      <c r="F13" s="264">
        <f t="shared" si="0"/>
        <v>0</v>
      </c>
    </row>
    <row r="14" spans="1:252" ht="18" thickBot="1">
      <c r="A14" s="262">
        <v>5</v>
      </c>
      <c r="B14" s="263"/>
      <c r="C14" s="263"/>
      <c r="D14" s="263"/>
      <c r="E14" s="154"/>
      <c r="F14" s="264">
        <f t="shared" si="0"/>
        <v>0</v>
      </c>
    </row>
    <row r="15" spans="1:252" ht="15.6" thickTop="1" thickBot="1">
      <c r="A15" s="234" t="s">
        <v>602</v>
      </c>
      <c r="B15" s="265"/>
      <c r="C15" s="265"/>
      <c r="D15" s="265"/>
      <c r="E15" s="266"/>
      <c r="F15" s="267">
        <f>SUM(F10:F14)</f>
        <v>0</v>
      </c>
    </row>
    <row r="16" spans="1:252" ht="15" thickBot="1">
      <c r="A16" s="213"/>
      <c r="B16" s="272"/>
      <c r="C16" s="272"/>
      <c r="D16" s="272"/>
      <c r="E16" s="1288"/>
      <c r="F16" s="1289"/>
    </row>
    <row r="17" spans="1:10" ht="15" thickBot="1">
      <c r="A17" s="255" t="s">
        <v>313</v>
      </c>
      <c r="B17" s="256"/>
      <c r="C17" s="256"/>
      <c r="D17" s="256"/>
      <c r="E17" s="268"/>
      <c r="F17" s="254"/>
    </row>
    <row r="18" spans="1:10" ht="17.399999999999999">
      <c r="A18" s="259">
        <v>1</v>
      </c>
      <c r="B18" s="260"/>
      <c r="C18" s="260"/>
      <c r="D18" s="260"/>
      <c r="E18" s="269"/>
      <c r="F18" s="261">
        <f>E18*12</f>
        <v>0</v>
      </c>
    </row>
    <row r="19" spans="1:10" ht="17.399999999999999">
      <c r="A19" s="262">
        <v>2</v>
      </c>
      <c r="B19" s="263"/>
      <c r="C19" s="263"/>
      <c r="D19" s="263"/>
      <c r="E19" s="270"/>
      <c r="F19" s="264">
        <f t="shared" ref="F19:F20" si="1">E19*12</f>
        <v>0</v>
      </c>
    </row>
    <row r="20" spans="1:10" ht="17.399999999999999">
      <c r="A20" s="262">
        <v>3</v>
      </c>
      <c r="B20" s="263"/>
      <c r="C20" s="263"/>
      <c r="D20" s="263"/>
      <c r="E20" s="270"/>
      <c r="F20" s="264">
        <f t="shared" si="1"/>
        <v>0</v>
      </c>
    </row>
    <row r="21" spans="1:10" ht="15" thickBot="1">
      <c r="A21" s="234" t="s">
        <v>603</v>
      </c>
      <c r="B21" s="265"/>
      <c r="C21" s="265"/>
      <c r="D21" s="265"/>
      <c r="E21" s="266"/>
      <c r="F21" s="271">
        <f>SUM(F18:F20)</f>
        <v>0</v>
      </c>
    </row>
    <row r="22" spans="1:10">
      <c r="A22" s="213"/>
      <c r="B22" s="272"/>
      <c r="C22" s="272"/>
      <c r="D22" s="272"/>
      <c r="E22" s="1288"/>
      <c r="F22" s="1289"/>
    </row>
    <row r="23" spans="1:10">
      <c r="A23" s="1290" t="s">
        <v>644</v>
      </c>
      <c r="B23" s="1290"/>
      <c r="C23" s="1290"/>
      <c r="D23" s="1290"/>
      <c r="E23" s="1290"/>
      <c r="F23" s="1290"/>
    </row>
    <row r="24" spans="1:10" ht="15" thickBot="1">
      <c r="A24" s="213"/>
      <c r="B24" s="272"/>
      <c r="C24" s="272"/>
      <c r="D24" s="272"/>
      <c r="E24" s="215"/>
      <c r="F24" s="273"/>
    </row>
    <row r="25" spans="1:10" ht="15" thickBot="1">
      <c r="A25" s="255" t="s">
        <v>729</v>
      </c>
      <c r="B25" s="256"/>
      <c r="C25" s="256"/>
      <c r="D25" s="256"/>
      <c r="E25" s="268"/>
      <c r="F25" s="254"/>
    </row>
    <row r="26" spans="1:10" ht="17.399999999999999">
      <c r="A26" s="262">
        <v>1</v>
      </c>
      <c r="B26" s="281"/>
      <c r="C26" s="281"/>
      <c r="D26" s="281"/>
      <c r="E26" s="154"/>
      <c r="F26" s="264">
        <f t="shared" ref="F26:F30" si="2">E26*12</f>
        <v>0</v>
      </c>
      <c r="G26" s="13"/>
      <c r="H26" s="13"/>
      <c r="I26" s="13"/>
      <c r="J26" s="13"/>
    </row>
    <row r="27" spans="1:10" ht="17.399999999999999">
      <c r="A27" s="262">
        <v>2</v>
      </c>
      <c r="B27" s="281"/>
      <c r="C27" s="281"/>
      <c r="D27" s="281"/>
      <c r="E27" s="154"/>
      <c r="F27" s="264">
        <f t="shared" si="2"/>
        <v>0</v>
      </c>
      <c r="G27" s="13"/>
      <c r="H27" s="13"/>
      <c r="I27" s="13"/>
      <c r="J27" s="13"/>
    </row>
    <row r="28" spans="1:10" ht="17.399999999999999">
      <c r="A28" s="262">
        <v>3</v>
      </c>
      <c r="B28" s="281"/>
      <c r="C28" s="281"/>
      <c r="D28" s="281"/>
      <c r="E28" s="154"/>
      <c r="F28" s="264">
        <f t="shared" si="2"/>
        <v>0</v>
      </c>
      <c r="G28" s="13"/>
      <c r="H28" s="13"/>
      <c r="I28" s="13"/>
      <c r="J28" s="13"/>
    </row>
    <row r="29" spans="1:10" ht="17.399999999999999">
      <c r="A29" s="262">
        <v>4</v>
      </c>
      <c r="B29" s="281"/>
      <c r="C29" s="281"/>
      <c r="D29" s="281"/>
      <c r="E29" s="154"/>
      <c r="F29" s="264">
        <f t="shared" si="2"/>
        <v>0</v>
      </c>
      <c r="G29" s="13"/>
      <c r="H29" s="13"/>
      <c r="I29" s="13"/>
      <c r="J29" s="13"/>
    </row>
    <row r="30" spans="1:10" ht="18" thickBot="1">
      <c r="A30" s="262">
        <v>5</v>
      </c>
      <c r="B30" s="281"/>
      <c r="C30" s="281"/>
      <c r="D30" s="281"/>
      <c r="E30" s="154"/>
      <c r="F30" s="264">
        <f t="shared" si="2"/>
        <v>0</v>
      </c>
      <c r="G30" s="13"/>
      <c r="H30" s="13"/>
      <c r="I30" s="13"/>
      <c r="J30" s="13"/>
    </row>
    <row r="31" spans="1:10" ht="15.6" thickTop="1" thickBot="1">
      <c r="A31" s="167" t="s">
        <v>602</v>
      </c>
      <c r="B31" s="282"/>
      <c r="C31" s="282"/>
      <c r="D31" s="282"/>
      <c r="E31" s="283"/>
      <c r="F31" s="267">
        <f>SUM(F26:F30)</f>
        <v>0</v>
      </c>
      <c r="G31" s="13"/>
      <c r="H31" s="13"/>
      <c r="I31" s="13"/>
      <c r="J31" s="13"/>
    </row>
    <row r="32" spans="1:10" ht="15" thickBot="1">
      <c r="A32" s="213"/>
      <c r="B32" s="272"/>
      <c r="C32" s="272"/>
      <c r="D32" s="272"/>
      <c r="E32" s="1288"/>
      <c r="F32" s="1289"/>
      <c r="G32" s="13"/>
      <c r="H32" s="13"/>
      <c r="I32" s="13"/>
      <c r="J32" s="13"/>
    </row>
    <row r="33" spans="1:10" ht="15" thickBot="1">
      <c r="A33" s="255" t="s">
        <v>604</v>
      </c>
      <c r="B33" s="256"/>
      <c r="C33" s="256"/>
      <c r="D33" s="256"/>
      <c r="E33" s="268"/>
      <c r="F33" s="254"/>
    </row>
    <row r="34" spans="1:10" ht="17.399999999999999">
      <c r="A34" s="262">
        <v>1</v>
      </c>
      <c r="B34" s="285"/>
      <c r="C34" s="285"/>
      <c r="D34" s="285"/>
      <c r="E34" s="154"/>
      <c r="F34" s="264">
        <f t="shared" ref="F34:F38" si="3">E34*12</f>
        <v>0</v>
      </c>
      <c r="G34" s="13"/>
      <c r="H34" s="13"/>
      <c r="I34" s="13"/>
      <c r="J34" s="13"/>
    </row>
    <row r="35" spans="1:10" ht="17.399999999999999">
      <c r="A35" s="262">
        <v>2</v>
      </c>
      <c r="B35" s="285"/>
      <c r="C35" s="285"/>
      <c r="D35" s="285"/>
      <c r="E35" s="154"/>
      <c r="F35" s="264">
        <f t="shared" si="3"/>
        <v>0</v>
      </c>
      <c r="G35" s="13"/>
      <c r="H35" s="13"/>
      <c r="I35" s="13"/>
      <c r="J35" s="13"/>
    </row>
    <row r="36" spans="1:10" ht="17.399999999999999">
      <c r="A36" s="262">
        <v>3</v>
      </c>
      <c r="B36" s="285"/>
      <c r="C36" s="285"/>
      <c r="D36" s="285"/>
      <c r="E36" s="154"/>
      <c r="F36" s="264">
        <f t="shared" si="3"/>
        <v>0</v>
      </c>
      <c r="G36" s="13"/>
      <c r="H36" s="13"/>
      <c r="I36" s="13"/>
      <c r="J36" s="13"/>
    </row>
    <row r="37" spans="1:10" ht="17.399999999999999">
      <c r="A37" s="262">
        <v>4</v>
      </c>
      <c r="B37" s="285"/>
      <c r="C37" s="285"/>
      <c r="D37" s="285"/>
      <c r="E37" s="154"/>
      <c r="F37" s="264">
        <f t="shared" si="3"/>
        <v>0</v>
      </c>
      <c r="G37" s="13"/>
      <c r="H37" s="13"/>
      <c r="I37" s="13"/>
      <c r="J37" s="13"/>
    </row>
    <row r="38" spans="1:10" ht="18" thickBot="1">
      <c r="A38" s="262">
        <v>5</v>
      </c>
      <c r="B38" s="285"/>
      <c r="C38" s="285"/>
      <c r="D38" s="285"/>
      <c r="E38" s="154"/>
      <c r="F38" s="264">
        <f t="shared" si="3"/>
        <v>0</v>
      </c>
      <c r="G38" s="13"/>
      <c r="H38" s="13"/>
      <c r="I38" s="13"/>
      <c r="J38" s="13"/>
    </row>
    <row r="39" spans="1:10" ht="15.6" thickTop="1" thickBot="1">
      <c r="A39" s="167" t="s">
        <v>605</v>
      </c>
      <c r="B39" s="282"/>
      <c r="C39" s="282"/>
      <c r="D39" s="282"/>
      <c r="E39" s="283"/>
      <c r="F39" s="267">
        <f>SUM(F34:F38)</f>
        <v>0</v>
      </c>
      <c r="G39" s="13"/>
      <c r="H39" s="13"/>
      <c r="I39" s="13"/>
      <c r="J39" s="13"/>
    </row>
    <row r="40" spans="1:10" ht="15" thickBot="1">
      <c r="A40" s="213"/>
      <c r="B40" s="272"/>
      <c r="C40" s="272"/>
      <c r="D40" s="272"/>
      <c r="E40" s="1288"/>
      <c r="F40" s="1289"/>
      <c r="G40" s="13"/>
      <c r="H40" s="13"/>
      <c r="I40" s="13"/>
      <c r="J40" s="13"/>
    </row>
    <row r="41" spans="1:10">
      <c r="A41" s="278" t="s">
        <v>606</v>
      </c>
      <c r="B41" s="300"/>
      <c r="C41" s="300"/>
      <c r="D41" s="300"/>
      <c r="E41" s="301"/>
      <c r="F41" s="280"/>
      <c r="G41" s="13"/>
      <c r="H41" s="13"/>
      <c r="I41" s="13"/>
      <c r="J41" s="13"/>
    </row>
    <row r="42" spans="1:10" ht="17.399999999999999">
      <c r="A42" s="262">
        <v>1</v>
      </c>
      <c r="B42" s="285"/>
      <c r="C42" s="285"/>
      <c r="D42" s="285"/>
      <c r="E42" s="154"/>
      <c r="F42" s="264">
        <f t="shared" ref="F42:F46" si="4">E42*12</f>
        <v>0</v>
      </c>
      <c r="G42" s="13"/>
      <c r="H42" s="13"/>
      <c r="I42" s="13"/>
      <c r="J42" s="13"/>
    </row>
    <row r="43" spans="1:10" ht="17.399999999999999">
      <c r="A43" s="262">
        <v>2</v>
      </c>
      <c r="B43" s="285"/>
      <c r="C43" s="285"/>
      <c r="D43" s="285"/>
      <c r="E43" s="154"/>
      <c r="F43" s="264">
        <f t="shared" si="4"/>
        <v>0</v>
      </c>
      <c r="G43" s="13"/>
      <c r="H43" s="13"/>
      <c r="I43" s="13"/>
      <c r="J43" s="13"/>
    </row>
    <row r="44" spans="1:10" ht="17.399999999999999">
      <c r="A44" s="262">
        <v>3</v>
      </c>
      <c r="B44" s="285"/>
      <c r="C44" s="285"/>
      <c r="D44" s="285"/>
      <c r="E44" s="154"/>
      <c r="F44" s="264">
        <f t="shared" si="4"/>
        <v>0</v>
      </c>
      <c r="G44" s="13"/>
      <c r="H44" s="13"/>
      <c r="I44" s="13"/>
      <c r="J44" s="13"/>
    </row>
    <row r="45" spans="1:10" ht="17.399999999999999">
      <c r="A45" s="262">
        <v>4</v>
      </c>
      <c r="B45" s="285"/>
      <c r="C45" s="285"/>
      <c r="D45" s="285"/>
      <c r="E45" s="154"/>
      <c r="F45" s="264">
        <f t="shared" si="4"/>
        <v>0</v>
      </c>
      <c r="G45" s="13"/>
      <c r="H45" s="13"/>
      <c r="I45" s="13"/>
      <c r="J45" s="13"/>
    </row>
    <row r="46" spans="1:10" ht="18" thickBot="1">
      <c r="A46" s="262">
        <v>5</v>
      </c>
      <c r="B46" s="285"/>
      <c r="C46" s="285"/>
      <c r="D46" s="285"/>
      <c r="E46" s="154"/>
      <c r="F46" s="264">
        <f t="shared" si="4"/>
        <v>0</v>
      </c>
      <c r="G46" s="13"/>
      <c r="H46" s="13"/>
      <c r="I46" s="13"/>
      <c r="J46" s="13"/>
    </row>
    <row r="47" spans="1:10" ht="15.6" thickTop="1" thickBot="1">
      <c r="A47" s="167" t="s">
        <v>607</v>
      </c>
      <c r="B47" s="282"/>
      <c r="C47" s="282"/>
      <c r="D47" s="282"/>
      <c r="E47" s="283"/>
      <c r="F47" s="267">
        <f>SUM(F42:F46)</f>
        <v>0</v>
      </c>
      <c r="G47" s="13"/>
      <c r="H47" s="13"/>
      <c r="I47" s="13"/>
      <c r="J47" s="13"/>
    </row>
    <row r="48" spans="1:10" ht="35.4">
      <c r="A48" s="286"/>
      <c r="B48" s="287"/>
      <c r="C48" s="287"/>
      <c r="D48" s="287"/>
      <c r="E48" s="288"/>
      <c r="F48" s="289"/>
      <c r="G48" s="476" t="s">
        <v>314</v>
      </c>
      <c r="H48" s="477">
        <f>+Basis!B3</f>
        <v>2025</v>
      </c>
      <c r="I48" s="477">
        <f>VLOOKUP(H48,Berechnungsdaten!$B$11:$C$78,2,0)</f>
        <v>160.30000000000001</v>
      </c>
      <c r="J48" s="290" t="s">
        <v>645</v>
      </c>
    </row>
    <row r="49" spans="1:10">
      <c r="A49" s="169" t="s">
        <v>608</v>
      </c>
      <c r="B49" s="279"/>
      <c r="C49" s="279"/>
      <c r="D49" s="279"/>
      <c r="E49" s="284"/>
      <c r="F49" s="159"/>
      <c r="G49" s="291" t="s">
        <v>315</v>
      </c>
      <c r="H49" s="292" t="s">
        <v>316</v>
      </c>
      <c r="I49" s="292" t="s">
        <v>317</v>
      </c>
      <c r="J49" s="293" t="s">
        <v>318</v>
      </c>
    </row>
    <row r="50" spans="1:10" ht="17.399999999999999">
      <c r="A50" s="262">
        <v>1</v>
      </c>
      <c r="B50" s="285"/>
      <c r="C50" s="285"/>
      <c r="D50" s="285"/>
      <c r="E50" s="154"/>
      <c r="F50" s="171">
        <f t="shared" ref="F50:F59" si="5">E50*12</f>
        <v>0</v>
      </c>
      <c r="G50" s="294"/>
      <c r="H50" s="270"/>
      <c r="I50" s="295" t="str">
        <f>IF(H50&lt;&gt;"",VLOOKUP(H50,Berechnungsdaten!$B$11:$C$78,2,TRUE),"")</f>
        <v/>
      </c>
      <c r="J50" s="264" t="str">
        <f>IF(H50=0,"",(+G50*$I$48/I50)*Berechnungsdaten!$W$10)</f>
        <v/>
      </c>
    </row>
    <row r="51" spans="1:10" ht="17.399999999999999">
      <c r="A51" s="262">
        <v>2</v>
      </c>
      <c r="B51" s="285"/>
      <c r="C51" s="285"/>
      <c r="D51" s="285"/>
      <c r="E51" s="154"/>
      <c r="F51" s="171">
        <f t="shared" si="5"/>
        <v>0</v>
      </c>
      <c r="G51" s="294"/>
      <c r="H51" s="270"/>
      <c r="I51" s="295" t="str">
        <f>IF(H51&lt;&gt;"",VLOOKUP(H51,Berechnungsdaten!$B$11:$C$78,2,TRUE),"")</f>
        <v/>
      </c>
      <c r="J51" s="264" t="str">
        <f>IF(H51=0,"",(+G51*$I$48/I51)*Berechnungsdaten!$W$10)</f>
        <v/>
      </c>
    </row>
    <row r="52" spans="1:10" ht="17.399999999999999">
      <c r="A52" s="262">
        <v>3</v>
      </c>
      <c r="B52" s="285"/>
      <c r="C52" s="285"/>
      <c r="D52" s="285"/>
      <c r="E52" s="154"/>
      <c r="F52" s="171">
        <f t="shared" si="5"/>
        <v>0</v>
      </c>
      <c r="G52" s="294"/>
      <c r="H52" s="270"/>
      <c r="I52" s="295" t="str">
        <f>IF(H52&lt;&gt;"",VLOOKUP(H52,Berechnungsdaten!$B$11:$C$78,2,TRUE),"")</f>
        <v/>
      </c>
      <c r="J52" s="264" t="str">
        <f>IF(H52=0,"",(+G52*$I$48/I52)*Berechnungsdaten!$W$10)</f>
        <v/>
      </c>
    </row>
    <row r="53" spans="1:10" ht="17.399999999999999">
      <c r="A53" s="262">
        <v>4</v>
      </c>
      <c r="B53" s="285"/>
      <c r="C53" s="285"/>
      <c r="D53" s="285"/>
      <c r="E53" s="154"/>
      <c r="F53" s="171">
        <f t="shared" si="5"/>
        <v>0</v>
      </c>
      <c r="G53" s="294"/>
      <c r="H53" s="270"/>
      <c r="I53" s="295" t="str">
        <f>IF(H53&lt;&gt;"",VLOOKUP(H53,Berechnungsdaten!$B$11:$C$78,2,TRUE),"")</f>
        <v/>
      </c>
      <c r="J53" s="264" t="str">
        <f>IF(H53=0,"",(+G53*$I$48/I53)*Berechnungsdaten!$W$10)</f>
        <v/>
      </c>
    </row>
    <row r="54" spans="1:10" ht="17.399999999999999">
      <c r="A54" s="262">
        <v>5</v>
      </c>
      <c r="B54" s="285"/>
      <c r="C54" s="285"/>
      <c r="D54" s="285"/>
      <c r="E54" s="154"/>
      <c r="F54" s="171">
        <f t="shared" si="5"/>
        <v>0</v>
      </c>
      <c r="G54" s="294"/>
      <c r="H54" s="270"/>
      <c r="I54" s="295" t="str">
        <f>IF(H54&lt;&gt;"",VLOOKUP(H54,Berechnungsdaten!$B$11:$C$78,2,TRUE),"")</f>
        <v/>
      </c>
      <c r="J54" s="264" t="str">
        <f>IF(H54=0,"",(+G54*$I$48/I54)*Berechnungsdaten!$W$10)</f>
        <v/>
      </c>
    </row>
    <row r="55" spans="1:10" ht="17.399999999999999">
      <c r="A55" s="262">
        <v>6</v>
      </c>
      <c r="B55" s="285"/>
      <c r="C55" s="285"/>
      <c r="D55" s="285"/>
      <c r="E55" s="154"/>
      <c r="F55" s="171">
        <f t="shared" si="5"/>
        <v>0</v>
      </c>
      <c r="G55" s="294"/>
      <c r="H55" s="270"/>
      <c r="I55" s="295" t="str">
        <f>IF(H55&lt;&gt;"",VLOOKUP(H55,Berechnungsdaten!$B$11:$C$78,2,TRUE),"")</f>
        <v/>
      </c>
      <c r="J55" s="264" t="str">
        <f>IF(H55=0,"",(+G55*$I$48/I55)*Berechnungsdaten!$W$10)</f>
        <v/>
      </c>
    </row>
    <row r="56" spans="1:10" ht="17.399999999999999">
      <c r="A56" s="262">
        <v>7</v>
      </c>
      <c r="B56" s="285"/>
      <c r="C56" s="285"/>
      <c r="D56" s="285"/>
      <c r="E56" s="154"/>
      <c r="F56" s="171">
        <f t="shared" si="5"/>
        <v>0</v>
      </c>
      <c r="G56" s="294"/>
      <c r="H56" s="270"/>
      <c r="I56" s="295" t="str">
        <f>IF(H56&lt;&gt;"",VLOOKUP(H56,Berechnungsdaten!$B$11:$C$78,2,TRUE),"")</f>
        <v/>
      </c>
      <c r="J56" s="264" t="str">
        <f>IF(H56=0,"",(+G56*$I$48/I56)*Berechnungsdaten!$W$10)</f>
        <v/>
      </c>
    </row>
    <row r="57" spans="1:10" ht="17.399999999999999">
      <c r="A57" s="262">
        <v>8</v>
      </c>
      <c r="B57" s="285"/>
      <c r="C57" s="285"/>
      <c r="D57" s="285"/>
      <c r="E57" s="154"/>
      <c r="F57" s="171">
        <f t="shared" si="5"/>
        <v>0</v>
      </c>
      <c r="G57" s="294"/>
      <c r="H57" s="270"/>
      <c r="I57" s="295" t="str">
        <f>IF(H57&lt;&gt;"",VLOOKUP(H57,Berechnungsdaten!$B$11:$C$78,2,TRUE),"")</f>
        <v/>
      </c>
      <c r="J57" s="264" t="str">
        <f>IF(H57=0,"",(+G57*$I$48/I57)*Berechnungsdaten!$W$10)</f>
        <v/>
      </c>
    </row>
    <row r="58" spans="1:10" ht="17.399999999999999">
      <c r="A58" s="262">
        <v>9</v>
      </c>
      <c r="B58" s="285"/>
      <c r="C58" s="285"/>
      <c r="D58" s="285"/>
      <c r="E58" s="154"/>
      <c r="F58" s="171">
        <f t="shared" si="5"/>
        <v>0</v>
      </c>
      <c r="G58" s="294"/>
      <c r="H58" s="270"/>
      <c r="I58" s="295" t="str">
        <f>IF(H58&lt;&gt;"",VLOOKUP(H58,Berechnungsdaten!$B$11:$C$78,2,TRUE),"")</f>
        <v/>
      </c>
      <c r="J58" s="264" t="str">
        <f>IF(H58=0,"",(+G58*$I$48/I58)*Berechnungsdaten!$W$10)</f>
        <v/>
      </c>
    </row>
    <row r="59" spans="1:10" ht="18" thickBot="1">
      <c r="A59" s="262">
        <v>10</v>
      </c>
      <c r="B59" s="285"/>
      <c r="C59" s="285"/>
      <c r="D59" s="285"/>
      <c r="E59" s="154"/>
      <c r="F59" s="171">
        <f t="shared" si="5"/>
        <v>0</v>
      </c>
      <c r="G59" s="294"/>
      <c r="H59" s="270"/>
      <c r="I59" s="295" t="str">
        <f>IF(H59&lt;&gt;"",VLOOKUP(H59,Berechnungsdaten!$B$11:$C$78,2,TRUE),"")</f>
        <v/>
      </c>
      <c r="J59" s="264" t="str">
        <f>IF(H59=0,"",(+G59*$I$48/I59)*Berechnungsdaten!$W$10)</f>
        <v/>
      </c>
    </row>
    <row r="60" spans="1:10" ht="15.6" thickTop="1" thickBot="1">
      <c r="A60" s="167" t="s">
        <v>609</v>
      </c>
      <c r="B60" s="282"/>
      <c r="C60" s="282"/>
      <c r="D60" s="282"/>
      <c r="E60" s="283"/>
      <c r="F60" s="296">
        <f>SUM(F50:F59)</f>
        <v>0</v>
      </c>
      <c r="G60" s="297"/>
      <c r="H60" s="298"/>
      <c r="I60" s="299"/>
      <c r="J60" s="267">
        <f>SUM(J50:J59)</f>
        <v>0</v>
      </c>
    </row>
  </sheetData>
  <sheetProtection algorithmName="SHA-512" hashValue="C5TO3ReABHuf6oO71xl/KDpPwLR8qyhsXbCLmNLMhaxe4oxFaVY27mE/Z2Tcub6KC2xmeInXpEO5hkHRe6v7jQ==" saltValue="7VxHkC+IqE0uf1PSxbMd0w==" spinCount="100000" sheet="1" formatCells="0"/>
  <mergeCells count="11">
    <mergeCell ref="E22:F22"/>
    <mergeCell ref="E32:F32"/>
    <mergeCell ref="E40:F40"/>
    <mergeCell ref="A23:F23"/>
    <mergeCell ref="E16:F16"/>
    <mergeCell ref="A5:F5"/>
    <mergeCell ref="A7:A8"/>
    <mergeCell ref="B7:B8"/>
    <mergeCell ref="C7:C8"/>
    <mergeCell ref="D7:D8"/>
    <mergeCell ref="E7:F7"/>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tabColor rgb="FFFFFF00"/>
  </sheetPr>
  <dimension ref="A1:H89"/>
  <sheetViews>
    <sheetView topLeftCell="A40" workbookViewId="0">
      <selection activeCell="F52" sqref="F52"/>
    </sheetView>
  </sheetViews>
  <sheetFormatPr baseColWidth="10" defaultRowHeight="14.4"/>
  <cols>
    <col min="1" max="1" width="31.88671875" style="246" customWidth="1"/>
    <col min="2" max="2" width="23.5546875" style="13" customWidth="1"/>
    <col min="3" max="3" width="15.5546875" style="13" customWidth="1"/>
    <col min="4" max="4" width="8.44140625" style="13" customWidth="1"/>
    <col min="5" max="5" width="15.109375" style="243" customWidth="1"/>
    <col min="6" max="6" width="15.109375" style="13" customWidth="1"/>
    <col min="7" max="7" width="14.88671875" style="13" customWidth="1"/>
    <col min="8" max="8" width="16.33203125" style="13" customWidth="1"/>
  </cols>
  <sheetData>
    <row r="1" spans="1:8" ht="14.4" customHeight="1">
      <c r="A1" s="1295" t="str">
        <f>+Basis!A1</f>
        <v>Stand: 27.01.2025</v>
      </c>
      <c r="B1" s="1296"/>
      <c r="C1" s="1296"/>
      <c r="D1" s="1296"/>
      <c r="E1" s="1296"/>
      <c r="F1" s="1296"/>
      <c r="G1" s="1296"/>
      <c r="H1"/>
    </row>
    <row r="2" spans="1:8" ht="15" thickBot="1">
      <c r="A2" s="302" t="s">
        <v>274</v>
      </c>
      <c r="B2" s="303">
        <f>Basis!B3</f>
        <v>2025</v>
      </c>
      <c r="C2" s="304"/>
      <c r="D2" s="304"/>
      <c r="E2" s="305"/>
      <c r="F2" s="306"/>
      <c r="G2" s="304"/>
      <c r="H2" s="304"/>
    </row>
    <row r="3" spans="1:8" ht="17.399999999999999" customHeight="1">
      <c r="A3" s="1297" t="s">
        <v>33</v>
      </c>
      <c r="B3" s="1298" t="s">
        <v>320</v>
      </c>
      <c r="C3" s="1300" t="s">
        <v>321</v>
      </c>
      <c r="D3" s="307" t="s">
        <v>322</v>
      </c>
      <c r="E3" s="308"/>
      <c r="F3" s="1300" t="s">
        <v>323</v>
      </c>
      <c r="G3" s="1302" t="s">
        <v>324</v>
      </c>
      <c r="H3" s="1291" t="s">
        <v>425</v>
      </c>
    </row>
    <row r="4" spans="1:8" ht="26.4" customHeight="1" thickBot="1">
      <c r="A4" s="1258"/>
      <c r="B4" s="1299"/>
      <c r="C4" s="1301"/>
      <c r="D4" s="309" t="s">
        <v>325</v>
      </c>
      <c r="E4" s="310" t="s">
        <v>326</v>
      </c>
      <c r="F4" s="1301"/>
      <c r="G4" s="1303"/>
      <c r="H4" s="1292"/>
    </row>
    <row r="5" spans="1:8" ht="15" thickBot="1">
      <c r="A5" s="1293" t="s">
        <v>293</v>
      </c>
      <c r="B5" s="1293"/>
      <c r="C5" s="1293"/>
      <c r="D5" s="1294"/>
      <c r="E5" s="311">
        <f>+E6+E15+E24+E35</f>
        <v>0</v>
      </c>
      <c r="F5" s="311">
        <f>+F6+F15+F24+F35</f>
        <v>0</v>
      </c>
      <c r="G5" s="312">
        <f>+G6+G15+G24+G35</f>
        <v>0</v>
      </c>
      <c r="H5" s="313">
        <f>+H6+H15+H24+H35+H62</f>
        <v>0</v>
      </c>
    </row>
    <row r="6" spans="1:8" ht="27.6" thickBot="1">
      <c r="A6" s="255" t="s">
        <v>294</v>
      </c>
      <c r="B6" s="880"/>
      <c r="C6" s="268"/>
      <c r="D6" s="881"/>
      <c r="E6" s="882">
        <f>SUM(E7:E14)</f>
        <v>0</v>
      </c>
      <c r="F6" s="882">
        <f t="shared" ref="F6:G6" si="0">SUM(F7:F14)</f>
        <v>0</v>
      </c>
      <c r="G6" s="882">
        <f t="shared" si="0"/>
        <v>0</v>
      </c>
      <c r="H6" s="883">
        <f>SUM(H7:H14)</f>
        <v>0</v>
      </c>
    </row>
    <row r="7" spans="1:8">
      <c r="A7" s="878">
        <f>Investdaten!A8</f>
        <v>1</v>
      </c>
      <c r="B7" s="184"/>
      <c r="C7" s="320"/>
      <c r="D7" s="321"/>
      <c r="E7" s="322"/>
      <c r="F7" s="323"/>
      <c r="G7" s="324"/>
      <c r="H7" s="879">
        <f>G7</f>
        <v>0</v>
      </c>
    </row>
    <row r="8" spans="1:8">
      <c r="A8" s="394">
        <f>Investdaten!A9</f>
        <v>2</v>
      </c>
      <c r="B8" s="151"/>
      <c r="C8" s="314"/>
      <c r="D8" s="315"/>
      <c r="E8" s="316"/>
      <c r="F8" s="317"/>
      <c r="G8" s="318"/>
      <c r="H8" s="319">
        <f t="shared" ref="H8:H14" si="1">G8</f>
        <v>0</v>
      </c>
    </row>
    <row r="9" spans="1:8">
      <c r="A9" s="394">
        <f>Investdaten!A10</f>
        <v>3</v>
      </c>
      <c r="B9" s="151"/>
      <c r="C9" s="314"/>
      <c r="D9" s="315"/>
      <c r="E9" s="316"/>
      <c r="F9" s="317"/>
      <c r="G9" s="318"/>
      <c r="H9" s="319">
        <f t="shared" si="1"/>
        <v>0</v>
      </c>
    </row>
    <row r="10" spans="1:8">
      <c r="A10" s="394">
        <f>Investdaten!A11</f>
        <v>4</v>
      </c>
      <c r="B10" s="151"/>
      <c r="C10" s="314"/>
      <c r="D10" s="315"/>
      <c r="E10" s="316"/>
      <c r="F10" s="317"/>
      <c r="G10" s="318"/>
      <c r="H10" s="319">
        <f t="shared" si="1"/>
        <v>0</v>
      </c>
    </row>
    <row r="11" spans="1:8">
      <c r="A11" s="394">
        <f>Investdaten!A12</f>
        <v>5</v>
      </c>
      <c r="B11" s="151"/>
      <c r="C11" s="314"/>
      <c r="D11" s="315"/>
      <c r="E11" s="316"/>
      <c r="F11" s="317"/>
      <c r="G11" s="318"/>
      <c r="H11" s="319">
        <f t="shared" si="1"/>
        <v>0</v>
      </c>
    </row>
    <row r="12" spans="1:8">
      <c r="A12" s="394">
        <f>Investdaten!A13</f>
        <v>6</v>
      </c>
      <c r="B12" s="151"/>
      <c r="C12" s="314"/>
      <c r="D12" s="315"/>
      <c r="E12" s="316"/>
      <c r="F12" s="317"/>
      <c r="G12" s="318"/>
      <c r="H12" s="319">
        <f t="shared" si="1"/>
        <v>0</v>
      </c>
    </row>
    <row r="13" spans="1:8">
      <c r="A13" s="394">
        <f>Investdaten!A14</f>
        <v>7</v>
      </c>
      <c r="B13" s="151"/>
      <c r="C13" s="314"/>
      <c r="D13" s="315"/>
      <c r="E13" s="316"/>
      <c r="F13" s="317"/>
      <c r="G13" s="318"/>
      <c r="H13" s="319">
        <f t="shared" si="1"/>
        <v>0</v>
      </c>
    </row>
    <row r="14" spans="1:8" ht="15" thickBot="1">
      <c r="A14" s="884">
        <f>Investdaten!A15</f>
        <v>8</v>
      </c>
      <c r="B14" s="162"/>
      <c r="C14" s="885"/>
      <c r="D14" s="886"/>
      <c r="E14" s="165"/>
      <c r="F14" s="887"/>
      <c r="G14" s="888"/>
      <c r="H14" s="889">
        <f t="shared" si="1"/>
        <v>0</v>
      </c>
    </row>
    <row r="15" spans="1:8" ht="15" thickBot="1">
      <c r="A15" s="255" t="s">
        <v>295</v>
      </c>
      <c r="B15" s="880"/>
      <c r="C15" s="268"/>
      <c r="D15" s="881"/>
      <c r="E15" s="882">
        <f>SUM(E16:E23)</f>
        <v>0</v>
      </c>
      <c r="F15" s="882">
        <f>SUM(F16:F23)</f>
        <v>0</v>
      </c>
      <c r="G15" s="890">
        <f>SUM(G16:G23)</f>
        <v>0</v>
      </c>
      <c r="H15" s="891">
        <f>SUM(H16:H23)</f>
        <v>0</v>
      </c>
    </row>
    <row r="16" spans="1:8">
      <c r="A16" s="396">
        <f>Investdaten!A17</f>
        <v>1</v>
      </c>
      <c r="B16" s="184"/>
      <c r="C16" s="320"/>
      <c r="D16" s="321"/>
      <c r="E16" s="322"/>
      <c r="F16" s="323"/>
      <c r="G16" s="324"/>
      <c r="H16" s="879">
        <f t="shared" ref="H16:H23" si="2">G16</f>
        <v>0</v>
      </c>
    </row>
    <row r="17" spans="1:8">
      <c r="A17" s="396">
        <f>Investdaten!A18</f>
        <v>2</v>
      </c>
      <c r="B17" s="184"/>
      <c r="C17" s="320"/>
      <c r="D17" s="321"/>
      <c r="E17" s="322"/>
      <c r="F17" s="323"/>
      <c r="G17" s="324"/>
      <c r="H17" s="879">
        <f t="shared" si="2"/>
        <v>0</v>
      </c>
    </row>
    <row r="18" spans="1:8">
      <c r="A18" s="396">
        <f>Investdaten!A19</f>
        <v>3</v>
      </c>
      <c r="B18" s="184"/>
      <c r="C18" s="320"/>
      <c r="D18" s="321"/>
      <c r="E18" s="322"/>
      <c r="F18" s="323"/>
      <c r="G18" s="324"/>
      <c r="H18" s="879">
        <f t="shared" si="2"/>
        <v>0</v>
      </c>
    </row>
    <row r="19" spans="1:8">
      <c r="A19" s="396">
        <f>Investdaten!A20</f>
        <v>4</v>
      </c>
      <c r="B19" s="184"/>
      <c r="C19" s="320"/>
      <c r="D19" s="321"/>
      <c r="E19" s="322"/>
      <c r="F19" s="323"/>
      <c r="G19" s="324"/>
      <c r="H19" s="879">
        <f t="shared" si="2"/>
        <v>0</v>
      </c>
    </row>
    <row r="20" spans="1:8">
      <c r="A20" s="395">
        <f>Investdaten!A21</f>
        <v>5</v>
      </c>
      <c r="B20" s="151"/>
      <c r="C20" s="314"/>
      <c r="D20" s="315"/>
      <c r="E20" s="316"/>
      <c r="F20" s="317"/>
      <c r="G20" s="318"/>
      <c r="H20" s="319">
        <f t="shared" si="2"/>
        <v>0</v>
      </c>
    </row>
    <row r="21" spans="1:8">
      <c r="A21" s="395">
        <f>Investdaten!A22</f>
        <v>6</v>
      </c>
      <c r="B21" s="151"/>
      <c r="C21" s="314"/>
      <c r="D21" s="315"/>
      <c r="E21" s="316"/>
      <c r="F21" s="317"/>
      <c r="G21" s="318"/>
      <c r="H21" s="319">
        <f t="shared" si="2"/>
        <v>0</v>
      </c>
    </row>
    <row r="22" spans="1:8">
      <c r="A22" s="395">
        <f>Investdaten!A23</f>
        <v>7</v>
      </c>
      <c r="B22" s="151"/>
      <c r="C22" s="314"/>
      <c r="D22" s="315"/>
      <c r="E22" s="316"/>
      <c r="F22" s="317"/>
      <c r="G22" s="318"/>
      <c r="H22" s="319">
        <f t="shared" si="2"/>
        <v>0</v>
      </c>
    </row>
    <row r="23" spans="1:8" ht="15" thickBot="1">
      <c r="A23" s="892">
        <f>Investdaten!A24</f>
        <v>8</v>
      </c>
      <c r="B23" s="162"/>
      <c r="C23" s="885"/>
      <c r="D23" s="886"/>
      <c r="E23" s="165"/>
      <c r="F23" s="887"/>
      <c r="G23" s="888"/>
      <c r="H23" s="889">
        <f t="shared" si="2"/>
        <v>0</v>
      </c>
    </row>
    <row r="24" spans="1:8" ht="15" thickBot="1">
      <c r="A24" s="255" t="s">
        <v>327</v>
      </c>
      <c r="B24" s="880"/>
      <c r="C24" s="268"/>
      <c r="D24" s="881"/>
      <c r="E24" s="882">
        <f>SUM(E25:E34)</f>
        <v>0</v>
      </c>
      <c r="F24" s="882">
        <f>SUM(F25:F34)</f>
        <v>0</v>
      </c>
      <c r="G24" s="890">
        <f>SUM(G25:G34)</f>
        <v>0</v>
      </c>
      <c r="H24" s="891">
        <f>SUM(H25:H34)</f>
        <v>0</v>
      </c>
    </row>
    <row r="25" spans="1:8">
      <c r="A25" s="396">
        <f>Investdaten!A27</f>
        <v>2</v>
      </c>
      <c r="B25" s="184"/>
      <c r="C25" s="320"/>
      <c r="D25" s="321"/>
      <c r="E25" s="322"/>
      <c r="F25" s="323"/>
      <c r="G25" s="324"/>
      <c r="H25" s="879">
        <f t="shared" ref="H25:H34" si="3">G25</f>
        <v>0</v>
      </c>
    </row>
    <row r="26" spans="1:8">
      <c r="A26" s="396">
        <f>Investdaten!A28</f>
        <v>3</v>
      </c>
      <c r="B26" s="184"/>
      <c r="C26" s="320"/>
      <c r="D26" s="321"/>
      <c r="E26" s="322"/>
      <c r="F26" s="323"/>
      <c r="G26" s="324"/>
      <c r="H26" s="879">
        <f t="shared" si="3"/>
        <v>0</v>
      </c>
    </row>
    <row r="27" spans="1:8">
      <c r="A27" s="396">
        <f>Investdaten!A29</f>
        <v>4</v>
      </c>
      <c r="B27" s="184"/>
      <c r="C27" s="320"/>
      <c r="D27" s="321"/>
      <c r="E27" s="322"/>
      <c r="F27" s="323"/>
      <c r="G27" s="324"/>
      <c r="H27" s="879">
        <f t="shared" si="3"/>
        <v>0</v>
      </c>
    </row>
    <row r="28" spans="1:8">
      <c r="A28" s="396">
        <f>Investdaten!A30</f>
        <v>5</v>
      </c>
      <c r="B28" s="184"/>
      <c r="C28" s="320"/>
      <c r="D28" s="321"/>
      <c r="E28" s="322"/>
      <c r="F28" s="323"/>
      <c r="G28" s="324"/>
      <c r="H28" s="879">
        <f t="shared" si="3"/>
        <v>0</v>
      </c>
    </row>
    <row r="29" spans="1:8">
      <c r="A29" s="396">
        <f>Investdaten!A31</f>
        <v>6</v>
      </c>
      <c r="B29" s="184"/>
      <c r="C29" s="320"/>
      <c r="D29" s="321"/>
      <c r="E29" s="322"/>
      <c r="F29" s="323"/>
      <c r="G29" s="324"/>
      <c r="H29" s="879">
        <f t="shared" si="3"/>
        <v>0</v>
      </c>
    </row>
    <row r="30" spans="1:8">
      <c r="A30" s="396">
        <f>Investdaten!A32</f>
        <v>7</v>
      </c>
      <c r="B30" s="184"/>
      <c r="C30" s="320"/>
      <c r="D30" s="321"/>
      <c r="E30" s="322"/>
      <c r="F30" s="323"/>
      <c r="G30" s="324"/>
      <c r="H30" s="879">
        <f t="shared" si="3"/>
        <v>0</v>
      </c>
    </row>
    <row r="31" spans="1:8">
      <c r="A31" s="396">
        <f>Investdaten!A33</f>
        <v>8</v>
      </c>
      <c r="B31" s="184"/>
      <c r="C31" s="320"/>
      <c r="D31" s="321"/>
      <c r="E31" s="322"/>
      <c r="F31" s="323"/>
      <c r="G31" s="324"/>
      <c r="H31" s="879">
        <f t="shared" si="3"/>
        <v>0</v>
      </c>
    </row>
    <row r="32" spans="1:8">
      <c r="A32" s="395">
        <f>Investdaten!A34</f>
        <v>9</v>
      </c>
      <c r="B32" s="151"/>
      <c r="C32" s="314"/>
      <c r="D32" s="315"/>
      <c r="E32" s="316"/>
      <c r="F32" s="317"/>
      <c r="G32" s="318"/>
      <c r="H32" s="319">
        <f t="shared" si="3"/>
        <v>0</v>
      </c>
    </row>
    <row r="33" spans="1:8">
      <c r="A33" s="395">
        <f>Investdaten!A35</f>
        <v>10</v>
      </c>
      <c r="B33" s="151"/>
      <c r="C33" s="314"/>
      <c r="D33" s="315"/>
      <c r="E33" s="316"/>
      <c r="F33" s="317"/>
      <c r="G33" s="318"/>
      <c r="H33" s="319">
        <f t="shared" si="3"/>
        <v>0</v>
      </c>
    </row>
    <row r="34" spans="1:8" ht="15" thickBot="1">
      <c r="A34" s="892">
        <f>Investdaten!A36</f>
        <v>11</v>
      </c>
      <c r="B34" s="162"/>
      <c r="C34" s="885"/>
      <c r="D34" s="886"/>
      <c r="E34" s="893"/>
      <c r="F34" s="887"/>
      <c r="G34" s="888"/>
      <c r="H34" s="889">
        <f t="shared" si="3"/>
        <v>0</v>
      </c>
    </row>
    <row r="35" spans="1:8" ht="15" thickBot="1">
      <c r="A35" s="255" t="s">
        <v>328</v>
      </c>
      <c r="B35" s="880"/>
      <c r="C35" s="268"/>
      <c r="D35" s="881"/>
      <c r="E35" s="882">
        <f>SUM(E36:E61)</f>
        <v>0</v>
      </c>
      <c r="F35" s="882">
        <f>SUM(F36:F61)</f>
        <v>0</v>
      </c>
      <c r="G35" s="890">
        <f>SUM(G36:G61)</f>
        <v>0</v>
      </c>
      <c r="H35" s="891">
        <f>SUM(H36:H61)</f>
        <v>0</v>
      </c>
    </row>
    <row r="36" spans="1:8">
      <c r="A36" s="396" t="str">
        <f>Investdaten!A38</f>
        <v>1 KFZ</v>
      </c>
      <c r="B36" s="184"/>
      <c r="C36" s="320"/>
      <c r="D36" s="321"/>
      <c r="E36" s="322"/>
      <c r="F36" s="323"/>
      <c r="G36" s="324"/>
      <c r="H36" s="879">
        <f t="shared" ref="H36:H61" si="4">G36</f>
        <v>0</v>
      </c>
    </row>
    <row r="37" spans="1:8">
      <c r="A37" s="396">
        <f>Investdaten!A39</f>
        <v>2</v>
      </c>
      <c r="B37" s="184"/>
      <c r="C37" s="320"/>
      <c r="D37" s="321"/>
      <c r="E37" s="322"/>
      <c r="F37" s="323"/>
      <c r="G37" s="324"/>
      <c r="H37" s="879">
        <f t="shared" si="4"/>
        <v>0</v>
      </c>
    </row>
    <row r="38" spans="1:8">
      <c r="A38" s="396">
        <f>Investdaten!A40</f>
        <v>3</v>
      </c>
      <c r="B38" s="184"/>
      <c r="C38" s="320"/>
      <c r="D38" s="321"/>
      <c r="E38" s="322"/>
      <c r="F38" s="323"/>
      <c r="G38" s="324"/>
      <c r="H38" s="879">
        <f t="shared" si="4"/>
        <v>0</v>
      </c>
    </row>
    <row r="39" spans="1:8">
      <c r="A39" s="396">
        <f>Investdaten!A41</f>
        <v>4</v>
      </c>
      <c r="B39" s="184"/>
      <c r="C39" s="320"/>
      <c r="D39" s="321"/>
      <c r="E39" s="322"/>
      <c r="F39" s="323"/>
      <c r="G39" s="324"/>
      <c r="H39" s="879">
        <f t="shared" si="4"/>
        <v>0</v>
      </c>
    </row>
    <row r="40" spans="1:8">
      <c r="A40" s="396">
        <f>Investdaten!A42</f>
        <v>5</v>
      </c>
      <c r="B40" s="184"/>
      <c r="C40" s="320"/>
      <c r="D40" s="321"/>
      <c r="E40" s="322"/>
      <c r="F40" s="323"/>
      <c r="G40" s="324"/>
      <c r="H40" s="879">
        <f t="shared" si="4"/>
        <v>0</v>
      </c>
    </row>
    <row r="41" spans="1:8">
      <c r="A41" s="396">
        <f>Investdaten!A43</f>
        <v>6</v>
      </c>
      <c r="B41" s="184"/>
      <c r="C41" s="320"/>
      <c r="D41" s="321"/>
      <c r="E41" s="322"/>
      <c r="F41" s="323"/>
      <c r="G41" s="324"/>
      <c r="H41" s="879">
        <f t="shared" si="4"/>
        <v>0</v>
      </c>
    </row>
    <row r="42" spans="1:8">
      <c r="A42" s="396">
        <f>Investdaten!A44</f>
        <v>7</v>
      </c>
      <c r="B42" s="184"/>
      <c r="C42" s="320"/>
      <c r="D42" s="321"/>
      <c r="E42" s="322"/>
      <c r="F42" s="323"/>
      <c r="G42" s="324"/>
      <c r="H42" s="879">
        <f t="shared" si="4"/>
        <v>0</v>
      </c>
    </row>
    <row r="43" spans="1:8">
      <c r="A43" s="396">
        <f>Investdaten!A45</f>
        <v>8</v>
      </c>
      <c r="B43" s="184"/>
      <c r="C43" s="320"/>
      <c r="D43" s="321"/>
      <c r="E43" s="322"/>
      <c r="F43" s="323"/>
      <c r="G43" s="324"/>
      <c r="H43" s="879">
        <f t="shared" si="4"/>
        <v>0</v>
      </c>
    </row>
    <row r="44" spans="1:8">
      <c r="A44" s="396">
        <f>Investdaten!A46</f>
        <v>9</v>
      </c>
      <c r="B44" s="184"/>
      <c r="C44" s="320"/>
      <c r="D44" s="321"/>
      <c r="E44" s="322"/>
      <c r="F44" s="323"/>
      <c r="G44" s="324"/>
      <c r="H44" s="879">
        <f t="shared" si="4"/>
        <v>0</v>
      </c>
    </row>
    <row r="45" spans="1:8">
      <c r="A45" s="396">
        <f>Investdaten!A47</f>
        <v>10</v>
      </c>
      <c r="B45" s="184"/>
      <c r="C45" s="320"/>
      <c r="D45" s="321"/>
      <c r="E45" s="322"/>
      <c r="F45" s="323"/>
      <c r="G45" s="324"/>
      <c r="H45" s="879">
        <f t="shared" si="4"/>
        <v>0</v>
      </c>
    </row>
    <row r="46" spans="1:8">
      <c r="A46" s="396">
        <f>Investdaten!A48</f>
        <v>11</v>
      </c>
      <c r="B46" s="184"/>
      <c r="C46" s="320"/>
      <c r="D46" s="321"/>
      <c r="E46" s="322"/>
      <c r="F46" s="323"/>
      <c r="G46" s="324"/>
      <c r="H46" s="879">
        <f t="shared" si="4"/>
        <v>0</v>
      </c>
    </row>
    <row r="47" spans="1:8">
      <c r="A47" s="396">
        <f>Investdaten!A49</f>
        <v>12</v>
      </c>
      <c r="B47" s="184"/>
      <c r="C47" s="320"/>
      <c r="D47" s="321"/>
      <c r="E47" s="322"/>
      <c r="F47" s="323"/>
      <c r="G47" s="324"/>
      <c r="H47" s="879">
        <f t="shared" si="4"/>
        <v>0</v>
      </c>
    </row>
    <row r="48" spans="1:8">
      <c r="A48" s="396">
        <f>Investdaten!A50</f>
        <v>13</v>
      </c>
      <c r="B48" s="184"/>
      <c r="C48" s="320"/>
      <c r="D48" s="321"/>
      <c r="E48" s="322"/>
      <c r="F48" s="323"/>
      <c r="G48" s="324"/>
      <c r="H48" s="879">
        <f t="shared" si="4"/>
        <v>0</v>
      </c>
    </row>
    <row r="49" spans="1:8">
      <c r="A49" s="396">
        <f>Investdaten!A51</f>
        <v>14</v>
      </c>
      <c r="B49" s="184"/>
      <c r="C49" s="320"/>
      <c r="D49" s="321"/>
      <c r="E49" s="322"/>
      <c r="F49" s="323"/>
      <c r="G49" s="324"/>
      <c r="H49" s="879">
        <f t="shared" si="4"/>
        <v>0</v>
      </c>
    </row>
    <row r="50" spans="1:8">
      <c r="A50" s="396">
        <f>Investdaten!A52</f>
        <v>15</v>
      </c>
      <c r="B50" s="184"/>
      <c r="C50" s="320"/>
      <c r="D50" s="321"/>
      <c r="E50" s="322"/>
      <c r="F50" s="323"/>
      <c r="G50" s="324"/>
      <c r="H50" s="879">
        <f t="shared" si="4"/>
        <v>0</v>
      </c>
    </row>
    <row r="51" spans="1:8">
      <c r="A51" s="396">
        <f>Investdaten!A53</f>
        <v>16</v>
      </c>
      <c r="B51" s="184"/>
      <c r="C51" s="320"/>
      <c r="D51" s="321"/>
      <c r="E51" s="322"/>
      <c r="F51" s="323"/>
      <c r="G51" s="324"/>
      <c r="H51" s="879">
        <f t="shared" si="4"/>
        <v>0</v>
      </c>
    </row>
    <row r="52" spans="1:8">
      <c r="A52" s="396">
        <f>Investdaten!A54</f>
        <v>17</v>
      </c>
      <c r="B52" s="184"/>
      <c r="C52" s="320"/>
      <c r="D52" s="321"/>
      <c r="E52" s="322"/>
      <c r="F52" s="323"/>
      <c r="G52" s="324"/>
      <c r="H52" s="879">
        <f t="shared" si="4"/>
        <v>0</v>
      </c>
    </row>
    <row r="53" spans="1:8">
      <c r="A53" s="395">
        <f>Investdaten!A55</f>
        <v>18</v>
      </c>
      <c r="B53" s="151"/>
      <c r="C53" s="314"/>
      <c r="D53" s="315"/>
      <c r="E53" s="316"/>
      <c r="F53" s="317"/>
      <c r="G53" s="324"/>
      <c r="H53" s="319">
        <f t="shared" si="4"/>
        <v>0</v>
      </c>
    </row>
    <row r="54" spans="1:8">
      <c r="A54" s="395">
        <f>Investdaten!A56</f>
        <v>19</v>
      </c>
      <c r="B54" s="151"/>
      <c r="C54" s="314"/>
      <c r="D54" s="315"/>
      <c r="E54" s="316"/>
      <c r="F54" s="317"/>
      <c r="G54" s="324"/>
      <c r="H54" s="319">
        <f t="shared" si="4"/>
        <v>0</v>
      </c>
    </row>
    <row r="55" spans="1:8">
      <c r="A55" s="395">
        <f>Investdaten!A57</f>
        <v>20</v>
      </c>
      <c r="B55" s="151"/>
      <c r="C55" s="314"/>
      <c r="D55" s="315"/>
      <c r="E55" s="316"/>
      <c r="F55" s="317"/>
      <c r="G55" s="324"/>
      <c r="H55" s="319">
        <f t="shared" si="4"/>
        <v>0</v>
      </c>
    </row>
    <row r="56" spans="1:8">
      <c r="A56" s="395">
        <f>Investdaten!A58</f>
        <v>21</v>
      </c>
      <c r="B56" s="151"/>
      <c r="C56" s="314"/>
      <c r="D56" s="315"/>
      <c r="E56" s="154"/>
      <c r="F56" s="317"/>
      <c r="G56" s="324"/>
      <c r="H56" s="319">
        <f t="shared" si="4"/>
        <v>0</v>
      </c>
    </row>
    <row r="57" spans="1:8">
      <c r="A57" s="396">
        <f>Investdaten!A59</f>
        <v>22</v>
      </c>
      <c r="B57" s="184"/>
      <c r="C57" s="320"/>
      <c r="D57" s="321"/>
      <c r="E57" s="322"/>
      <c r="F57" s="323"/>
      <c r="G57" s="324"/>
      <c r="H57" s="319">
        <f t="shared" si="4"/>
        <v>0</v>
      </c>
    </row>
    <row r="58" spans="1:8">
      <c r="A58" s="395">
        <f>Investdaten!A60</f>
        <v>23</v>
      </c>
      <c r="B58" s="151"/>
      <c r="C58" s="314"/>
      <c r="D58" s="315"/>
      <c r="E58" s="316"/>
      <c r="F58" s="317"/>
      <c r="G58" s="324"/>
      <c r="H58" s="319">
        <f t="shared" si="4"/>
        <v>0</v>
      </c>
    </row>
    <row r="59" spans="1:8">
      <c r="A59" s="395">
        <f>Investdaten!A61</f>
        <v>24</v>
      </c>
      <c r="B59" s="151"/>
      <c r="C59" s="314"/>
      <c r="D59" s="315"/>
      <c r="E59" s="316"/>
      <c r="F59" s="317"/>
      <c r="G59" s="324"/>
      <c r="H59" s="319">
        <f t="shared" si="4"/>
        <v>0</v>
      </c>
    </row>
    <row r="60" spans="1:8">
      <c r="A60" s="395">
        <f>Investdaten!A62</f>
        <v>25</v>
      </c>
      <c r="B60" s="151"/>
      <c r="C60" s="314"/>
      <c r="D60" s="315"/>
      <c r="E60" s="316"/>
      <c r="F60" s="317"/>
      <c r="G60" s="318"/>
      <c r="H60" s="319">
        <f t="shared" si="4"/>
        <v>0</v>
      </c>
    </row>
    <row r="61" spans="1:8" ht="15" thickBot="1">
      <c r="A61" s="892">
        <f>Investdaten!A63</f>
        <v>26</v>
      </c>
      <c r="B61" s="162"/>
      <c r="C61" s="885"/>
      <c r="D61" s="886"/>
      <c r="E61" s="165"/>
      <c r="F61" s="887"/>
      <c r="G61" s="888"/>
      <c r="H61" s="889">
        <f t="shared" si="4"/>
        <v>0</v>
      </c>
    </row>
    <row r="62" spans="1:8" ht="15" thickBot="1">
      <c r="A62" s="255" t="s">
        <v>300</v>
      </c>
      <c r="B62" s="880"/>
      <c r="C62" s="268"/>
      <c r="D62" s="881"/>
      <c r="E62" s="882">
        <f>+E63</f>
        <v>0</v>
      </c>
      <c r="F62" s="882">
        <f>+F63</f>
        <v>0</v>
      </c>
      <c r="G62" s="890">
        <f>+G63</f>
        <v>0</v>
      </c>
      <c r="H62" s="891">
        <f>+H63</f>
        <v>0</v>
      </c>
    </row>
    <row r="63" spans="1:8" ht="15" thickBot="1">
      <c r="A63" s="396">
        <f>Investdaten!A65</f>
        <v>1</v>
      </c>
      <c r="B63" s="894"/>
      <c r="C63" s="895"/>
      <c r="D63" s="896"/>
      <c r="E63" s="897"/>
      <c r="F63" s="898"/>
      <c r="G63" s="899"/>
      <c r="H63" s="900">
        <f>G63</f>
        <v>0</v>
      </c>
    </row>
    <row r="64" spans="1:8">
      <c r="A64" s="246" t="s">
        <v>329</v>
      </c>
      <c r="B64" s="222"/>
    </row>
    <row r="65" spans="1:7">
      <c r="A65" s="221"/>
      <c r="B65" s="222"/>
      <c r="C65" s="221"/>
      <c r="D65" s="222"/>
      <c r="E65" s="325"/>
      <c r="F65" s="222"/>
      <c r="G65" s="222"/>
    </row>
    <row r="66" spans="1:7">
      <c r="B66" s="222"/>
      <c r="F66" s="235"/>
      <c r="G66" s="235"/>
    </row>
    <row r="67" spans="1:7">
      <c r="B67" s="222"/>
    </row>
    <row r="68" spans="1:7">
      <c r="B68" s="222"/>
    </row>
    <row r="69" spans="1:7">
      <c r="B69" s="222"/>
    </row>
    <row r="70" spans="1:7">
      <c r="B70" s="222"/>
    </row>
    <row r="71" spans="1:7">
      <c r="B71" s="222"/>
    </row>
    <row r="72" spans="1:7">
      <c r="B72" s="222"/>
    </row>
    <row r="73" spans="1:7">
      <c r="B73" s="222"/>
    </row>
    <row r="74" spans="1:7">
      <c r="B74" s="222"/>
    </row>
    <row r="75" spans="1:7">
      <c r="B75" s="222"/>
    </row>
    <row r="76" spans="1:7">
      <c r="B76" s="222"/>
    </row>
    <row r="77" spans="1:7">
      <c r="B77" s="222"/>
    </row>
    <row r="78" spans="1:7">
      <c r="B78" s="222"/>
    </row>
    <row r="79" spans="1:7">
      <c r="B79" s="222"/>
    </row>
    <row r="80" spans="1:7">
      <c r="B80" s="222"/>
    </row>
    <row r="81" spans="2:2">
      <c r="B81" s="222"/>
    </row>
    <row r="82" spans="2:2">
      <c r="B82" s="222"/>
    </row>
    <row r="83" spans="2:2">
      <c r="B83" s="222"/>
    </row>
    <row r="84" spans="2:2">
      <c r="B84" s="222"/>
    </row>
    <row r="85" spans="2:2">
      <c r="B85" s="222"/>
    </row>
    <row r="86" spans="2:2">
      <c r="B86" s="222"/>
    </row>
    <row r="87" spans="2:2">
      <c r="B87" s="222"/>
    </row>
    <row r="88" spans="2:2">
      <c r="B88" s="222"/>
    </row>
    <row r="89" spans="2:2">
      <c r="B89" s="222"/>
    </row>
  </sheetData>
  <sheetProtection algorithmName="SHA-512" hashValue="FP/UL0v7fS4/3H0rsZ1HG0mrTHRypKzDFFpyuAuqkZ4MQ5lkZHNIbqBW/uQP62+/C6bliWwYUrpxw5K4LYJFmw==" saltValue="slaAq4TeNwBye70y64GZjA==" spinCount="100000" sheet="1" formatCells="0"/>
  <mergeCells count="8">
    <mergeCell ref="H3:H4"/>
    <mergeCell ref="A5:D5"/>
    <mergeCell ref="A1:G1"/>
    <mergeCell ref="A3:A4"/>
    <mergeCell ref="B3:B4"/>
    <mergeCell ref="C3:C4"/>
    <mergeCell ref="F3:F4"/>
    <mergeCell ref="G3:G4"/>
  </mergeCell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8" id="{E50F3286-B2F0-4599-A91E-4C0125BA3946}">
            <xm:f>(AND(Investdaten!N27=0,G25&gt;0))</xm:f>
            <x14:dxf>
              <fill>
                <patternFill>
                  <bgColor rgb="FFFF0000"/>
                </patternFill>
              </fill>
            </x14:dxf>
          </x14:cfRule>
          <xm:sqref>H25:H34 H63 H36:H61</xm:sqref>
        </x14:conditionalFormatting>
        <x14:conditionalFormatting xmlns:xm="http://schemas.microsoft.com/office/excel/2006/main">
          <x14:cfRule type="expression" priority="14" id="{E50F3286-B2F0-4599-A91E-4C0125BA3946}">
            <xm:f>(AND(Investdaten!N8=0,G7&gt;0))</xm:f>
            <x14:dxf>
              <fill>
                <patternFill>
                  <bgColor rgb="FFFF0000"/>
                </patternFill>
              </fill>
            </x14:dxf>
          </x14:cfRule>
          <xm:sqref>H7:H14 H16:H23</xm:sqref>
        </x14:conditionalFormatting>
        <x14:conditionalFormatting xmlns:xm="http://schemas.microsoft.com/office/excel/2006/main">
          <x14:cfRule type="expression" priority="22" id="{E50F3286-B2F0-4599-A91E-4C0125BA3946}">
            <xm:f>(AND(Investdaten!N48=0,G48&gt;0))</xm:f>
            <x14:dxf>
              <fill>
                <patternFill>
                  <bgColor rgb="FFFF0000"/>
                </patternFill>
              </fill>
            </x14:dxf>
          </x14:cfRule>
          <xm:sqref>H48:H52</xm:sqref>
        </x14:conditionalFormatting>
        <x14:conditionalFormatting xmlns:xm="http://schemas.microsoft.com/office/excel/2006/main">
          <x14:cfRule type="expression" priority="30" id="{E50F3286-B2F0-4599-A91E-4C0125BA3946}">
            <xm:f>(AND(Investdaten!N46=0,G47&gt;0))</xm:f>
            <x14:dxf>
              <fill>
                <patternFill>
                  <bgColor rgb="FFFF0000"/>
                </patternFill>
              </fill>
            </x14:dxf>
          </x14:cfRule>
          <xm:sqref>H47</xm:sqref>
        </x14:conditionalFormatting>
        <x14:conditionalFormatting xmlns:xm="http://schemas.microsoft.com/office/excel/2006/main">
          <x14:cfRule type="expression" priority="38" id="{E50F3286-B2F0-4599-A91E-4C0125BA3946}">
            <xm:f>(AND(Investdaten!N38=0,G41&gt;0))</xm:f>
            <x14:dxf>
              <fill>
                <patternFill>
                  <bgColor rgb="FFFF0000"/>
                </patternFill>
              </fill>
            </x14:dxf>
          </x14:cfRule>
          <xm:sqref>H41:H46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7030A0"/>
    <pageSetUpPr fitToPage="1"/>
  </sheetPr>
  <dimension ref="A1:R2054"/>
  <sheetViews>
    <sheetView zoomScale="90" zoomScaleNormal="90" workbookViewId="0">
      <pane ySplit="4" topLeftCell="A5" activePane="bottomLeft" state="frozen"/>
      <selection pane="bottomLeft" activeCell="J49" sqref="J49:L49"/>
    </sheetView>
  </sheetViews>
  <sheetFormatPr baseColWidth="10" defaultColWidth="11.44140625" defaultRowHeight="13.2" outlineLevelCol="1"/>
  <cols>
    <col min="1" max="1" width="13.6640625" style="333" customWidth="1"/>
    <col min="2" max="2" width="39.88671875" style="333" customWidth="1"/>
    <col min="3" max="3" width="14.88671875" style="326" customWidth="1"/>
    <col min="4" max="5" width="14.88671875" style="326" hidden="1" customWidth="1" outlineLevel="1"/>
    <col min="6" max="6" width="16" style="326" customWidth="1" collapsed="1"/>
    <col min="7" max="7" width="16" style="326" customWidth="1"/>
    <col min="8" max="9" width="14.88671875" style="326" customWidth="1"/>
    <col min="10" max="10" width="18.109375" style="326" customWidth="1"/>
    <col min="11" max="11" width="17" style="326" customWidth="1"/>
    <col min="12" max="12" width="17" style="333" customWidth="1"/>
    <col min="13" max="13" width="11.44140625" style="333" customWidth="1"/>
    <col min="14" max="16384" width="11.44140625" style="333"/>
  </cols>
  <sheetData>
    <row r="1" spans="1:18" ht="13.8" thickBot="1">
      <c r="A1" s="535" t="str">
        <f>Basis!A1</f>
        <v>Stand: 27.01.2025</v>
      </c>
      <c r="B1" s="536"/>
      <c r="C1" s="332"/>
      <c r="D1" s="332"/>
      <c r="E1" s="332"/>
      <c r="F1" s="537" t="str">
        <f>+"Az.:"&amp;+Basis!B4</f>
        <v>Az.:</v>
      </c>
      <c r="G1" s="537"/>
      <c r="H1" s="537"/>
      <c r="I1" s="537"/>
      <c r="J1" s="538"/>
      <c r="K1" s="538"/>
    </row>
    <row r="2" spans="1:18" s="334" customFormat="1" ht="27" customHeight="1" thickBot="1">
      <c r="A2" s="1304" t="s">
        <v>392</v>
      </c>
      <c r="B2" s="1305"/>
      <c r="C2" s="1305"/>
      <c r="D2" s="1305"/>
      <c r="E2" s="1305"/>
      <c r="F2" s="1305"/>
      <c r="G2" s="1305"/>
      <c r="H2" s="1305"/>
      <c r="I2" s="1305"/>
      <c r="J2" s="1305"/>
      <c r="K2" s="1305"/>
      <c r="L2" s="1306"/>
    </row>
    <row r="3" spans="1:18" ht="31.2" customHeight="1">
      <c r="A3" s="634"/>
      <c r="B3" s="636" t="s">
        <v>485</v>
      </c>
      <c r="C3" s="639">
        <f>'persabh. Leist.'!C5+'persabh. Leist.'!C18</f>
        <v>0</v>
      </c>
      <c r="D3" s="635"/>
      <c r="E3" s="635"/>
      <c r="G3" s="332"/>
      <c r="H3" s="333"/>
      <c r="I3" s="637" t="s">
        <v>429</v>
      </c>
      <c r="J3" s="492">
        <f>+J6+J26+J38+J64</f>
        <v>0</v>
      </c>
      <c r="K3" s="492">
        <f>+K6+K26+K38+K64</f>
        <v>0</v>
      </c>
      <c r="L3" s="1067">
        <f>IF(ISERROR(K3/$C$3),0,K3/$C$3)</f>
        <v>0</v>
      </c>
    </row>
    <row r="4" spans="1:18" s="334" customFormat="1" ht="55.2" customHeight="1" thickBot="1">
      <c r="A4" s="541" t="s">
        <v>393</v>
      </c>
      <c r="B4" s="542" t="s">
        <v>330</v>
      </c>
      <c r="C4" s="510" t="s">
        <v>431</v>
      </c>
      <c r="D4" s="511" t="s">
        <v>394</v>
      </c>
      <c r="E4" s="511" t="s">
        <v>395</v>
      </c>
      <c r="F4" s="511" t="s">
        <v>649</v>
      </c>
      <c r="G4" s="511" t="s">
        <v>721</v>
      </c>
      <c r="H4" s="510" t="s">
        <v>397</v>
      </c>
      <c r="I4" s="504" t="s">
        <v>398</v>
      </c>
      <c r="J4" s="503" t="s">
        <v>653</v>
      </c>
      <c r="K4" s="543" t="s">
        <v>399</v>
      </c>
      <c r="L4" s="544" t="s">
        <v>430</v>
      </c>
    </row>
    <row r="5" spans="1:18" s="334" customFormat="1" ht="27" customHeight="1" thickBot="1">
      <c r="A5" s="1311" t="s">
        <v>400</v>
      </c>
      <c r="B5" s="1312"/>
      <c r="C5" s="1312"/>
      <c r="D5" s="1312"/>
      <c r="E5" s="1312"/>
      <c r="F5" s="1312"/>
      <c r="G5" s="1312"/>
      <c r="H5" s="1312"/>
      <c r="I5" s="1312"/>
      <c r="J5" s="1312"/>
      <c r="K5" s="1312"/>
      <c r="L5" s="1313"/>
    </row>
    <row r="6" spans="1:18" s="335" customFormat="1" ht="18.75" customHeight="1">
      <c r="A6" s="1309" t="s">
        <v>401</v>
      </c>
      <c r="B6" s="1310"/>
      <c r="C6" s="1310"/>
      <c r="D6" s="1310"/>
      <c r="E6" s="1310"/>
      <c r="F6" s="1310"/>
      <c r="G6" s="1310"/>
      <c r="H6" s="1310"/>
      <c r="I6" s="493"/>
      <c r="J6" s="492">
        <f>SUM(J7:J9,J16:J22)</f>
        <v>0</v>
      </c>
      <c r="K6" s="492">
        <f>SUM(K7:K22)</f>
        <v>0</v>
      </c>
      <c r="L6" s="540">
        <f>IF(ISERROR(K6/$C$3),0,K6/$C$3)</f>
        <v>0</v>
      </c>
    </row>
    <row r="7" spans="1:18" s="334" customFormat="1" ht="39" customHeight="1">
      <c r="A7" s="1323" t="s">
        <v>402</v>
      </c>
      <c r="B7" s="494" t="s">
        <v>557</v>
      </c>
      <c r="C7" s="495"/>
      <c r="D7" s="496"/>
      <c r="E7" s="497" t="str">
        <f>IF(D7&lt;&gt;0,"1:"&amp;+ROUND(pz/D7,2),"")</f>
        <v/>
      </c>
      <c r="F7" s="947">
        <f>IF(Basis!$B$27=1,'(A) Personal'!D6,'(B) Personal'!D6)</f>
        <v>0</v>
      </c>
      <c r="G7" s="947">
        <f>IF(Basis!$B$27=1,'(A) Personal'!E6,'(B) Personal'!E6)</f>
        <v>0</v>
      </c>
      <c r="H7" s="495"/>
      <c r="I7" s="956"/>
      <c r="J7" s="788">
        <f>SUM(F7:H7)</f>
        <v>0</v>
      </c>
      <c r="K7" s="951">
        <f>SUM(F7:H7)</f>
        <v>0</v>
      </c>
      <c r="L7" s="526">
        <f t="shared" ref="L7:L22" si="0">IF(ISERROR(K7/$C$3),0,K7/$C$3)</f>
        <v>0</v>
      </c>
      <c r="N7" s="338"/>
      <c r="O7" s="338"/>
      <c r="P7" s="338"/>
      <c r="Q7" s="338"/>
      <c r="R7" s="338"/>
    </row>
    <row r="8" spans="1:18" s="334" customFormat="1" ht="60.75" customHeight="1">
      <c r="A8" s="1324"/>
      <c r="B8" s="494" t="s">
        <v>598</v>
      </c>
      <c r="C8" s="495"/>
      <c r="D8" s="496"/>
      <c r="E8" s="497" t="str">
        <f>IF(D8&lt;&gt;0,"1:"&amp;+ROUND(pz/D8,2),"")</f>
        <v/>
      </c>
      <c r="F8" s="947">
        <f>IF(Basis!$B$27=1,'(A) Personal'!D7,'(B) Personal'!D7)</f>
        <v>0</v>
      </c>
      <c r="G8" s="947">
        <f>IF(Basis!$B$27=1,'(A) Personal'!E7,'(B) Personal'!E7)</f>
        <v>0</v>
      </c>
      <c r="H8" s="495"/>
      <c r="I8" s="956"/>
      <c r="J8" s="788">
        <f t="shared" ref="J8:J19" si="1">SUM(F8:H8)</f>
        <v>0</v>
      </c>
      <c r="K8" s="951">
        <f t="shared" ref="K8:K19" si="2">SUM(F8:H8)</f>
        <v>0</v>
      </c>
      <c r="L8" s="526">
        <f t="shared" si="0"/>
        <v>0</v>
      </c>
      <c r="N8" s="338"/>
      <c r="O8" s="338"/>
      <c r="P8" s="338"/>
      <c r="Q8" s="338"/>
      <c r="R8" s="338"/>
    </row>
    <row r="9" spans="1:18" s="334" customFormat="1" ht="65.099999999999994" customHeight="1">
      <c r="A9" s="1325"/>
      <c r="B9" s="494" t="s">
        <v>658</v>
      </c>
      <c r="C9" s="495"/>
      <c r="D9" s="496"/>
      <c r="E9" s="497" t="str">
        <f>IF(D9&lt;&gt;0,"1:"&amp;+ROUND(pz/D9,2),"")</f>
        <v/>
      </c>
      <c r="F9" s="947">
        <f>IF(Basis!$B$27=1,'(A) Personal'!D8,'(B) Personal'!D8)</f>
        <v>0</v>
      </c>
      <c r="G9" s="947">
        <f>IF(Basis!$B$27=1,'(A) Personal'!E8,'(B) Personal'!E8)</f>
        <v>0</v>
      </c>
      <c r="H9" s="495"/>
      <c r="I9" s="956"/>
      <c r="J9" s="788">
        <f t="shared" si="1"/>
        <v>0</v>
      </c>
      <c r="K9" s="951">
        <f t="shared" si="2"/>
        <v>0</v>
      </c>
      <c r="L9" s="526">
        <f t="shared" si="0"/>
        <v>0</v>
      </c>
      <c r="N9" s="338"/>
      <c r="O9" s="338"/>
      <c r="P9" s="338"/>
      <c r="Q9" s="338"/>
      <c r="R9" s="338"/>
    </row>
    <row r="10" spans="1:18" s="334" customFormat="1" ht="65.099999999999994" hidden="1" customHeight="1">
      <c r="A10" s="1057"/>
      <c r="B10" s="494"/>
      <c r="C10" s="495"/>
      <c r="D10" s="496"/>
      <c r="E10" s="497"/>
      <c r="F10" s="947"/>
      <c r="G10" s="947"/>
      <c r="H10" s="495"/>
      <c r="I10" s="956"/>
      <c r="J10" s="788"/>
      <c r="K10" s="951"/>
      <c r="L10" s="526"/>
      <c r="N10" s="338"/>
      <c r="O10" s="338"/>
      <c r="P10" s="338"/>
      <c r="Q10" s="338"/>
      <c r="R10" s="338"/>
    </row>
    <row r="11" spans="1:18" s="334" customFormat="1" ht="65.099999999999994" hidden="1" customHeight="1">
      <c r="A11" s="1057"/>
      <c r="B11" s="494"/>
      <c r="C11" s="495"/>
      <c r="D11" s="496"/>
      <c r="E11" s="497"/>
      <c r="F11" s="947"/>
      <c r="G11" s="947"/>
      <c r="H11" s="495"/>
      <c r="I11" s="956"/>
      <c r="J11" s="788"/>
      <c r="K11" s="951"/>
      <c r="L11" s="526"/>
      <c r="N11" s="338"/>
      <c r="O11" s="338"/>
      <c r="P11" s="338"/>
      <c r="Q11" s="338"/>
      <c r="R11" s="338"/>
    </row>
    <row r="12" spans="1:18" s="334" customFormat="1" ht="65.099999999999994" hidden="1" customHeight="1">
      <c r="A12" s="1057"/>
      <c r="B12" s="494"/>
      <c r="C12" s="495"/>
      <c r="D12" s="496"/>
      <c r="E12" s="497"/>
      <c r="F12" s="947"/>
      <c r="G12" s="947"/>
      <c r="H12" s="495"/>
      <c r="I12" s="956"/>
      <c r="J12" s="788"/>
      <c r="K12" s="951"/>
      <c r="L12" s="526"/>
      <c r="N12" s="338"/>
      <c r="O12" s="338"/>
      <c r="P12" s="338"/>
      <c r="Q12" s="338"/>
      <c r="R12" s="338"/>
    </row>
    <row r="13" spans="1:18" s="334" customFormat="1" ht="65.099999999999994" hidden="1" customHeight="1">
      <c r="A13" s="1057"/>
      <c r="B13" s="494"/>
      <c r="C13" s="495"/>
      <c r="D13" s="496"/>
      <c r="E13" s="497"/>
      <c r="F13" s="947"/>
      <c r="G13" s="947"/>
      <c r="H13" s="495"/>
      <c r="I13" s="956"/>
      <c r="J13" s="788"/>
      <c r="K13" s="951"/>
      <c r="L13" s="526"/>
      <c r="N13" s="338"/>
      <c r="O13" s="338"/>
      <c r="P13" s="338"/>
      <c r="Q13" s="338"/>
      <c r="R13" s="338"/>
    </row>
    <row r="14" spans="1:18" s="334" customFormat="1" ht="65.099999999999994" hidden="1" customHeight="1">
      <c r="A14" s="1057"/>
      <c r="B14" s="494"/>
      <c r="C14" s="495"/>
      <c r="D14" s="496"/>
      <c r="E14" s="497"/>
      <c r="F14" s="947"/>
      <c r="G14" s="947"/>
      <c r="H14" s="495"/>
      <c r="I14" s="956"/>
      <c r="J14" s="788"/>
      <c r="K14" s="951"/>
      <c r="L14" s="526"/>
      <c r="N14" s="338"/>
      <c r="O14" s="338"/>
      <c r="P14" s="338"/>
      <c r="Q14" s="338"/>
      <c r="R14" s="338"/>
    </row>
    <row r="15" spans="1:18" s="334" customFormat="1" ht="65.099999999999994" hidden="1" customHeight="1">
      <c r="A15" s="1057"/>
      <c r="B15" s="494"/>
      <c r="C15" s="495"/>
      <c r="D15" s="496"/>
      <c r="E15" s="497"/>
      <c r="F15" s="947"/>
      <c r="G15" s="947"/>
      <c r="H15" s="495"/>
      <c r="I15" s="956"/>
      <c r="J15" s="788"/>
      <c r="K15" s="951"/>
      <c r="L15" s="526"/>
      <c r="N15" s="338"/>
      <c r="O15" s="338"/>
      <c r="P15" s="338"/>
      <c r="Q15" s="338"/>
      <c r="R15" s="338"/>
    </row>
    <row r="16" spans="1:18" ht="15" customHeight="1">
      <c r="A16" s="1314" t="s">
        <v>403</v>
      </c>
      <c r="B16" s="331" t="s">
        <v>405</v>
      </c>
      <c r="C16" s="498"/>
      <c r="D16" s="498"/>
      <c r="E16" s="521"/>
      <c r="F16" s="947">
        <f>IF(Basis!$B$27=1,'(A) Personal'!D9,'(B) Personal'!D9)</f>
        <v>0</v>
      </c>
      <c r="G16" s="947">
        <f>IF(Basis!$B$27=1,'(A) Personal'!E9,'(B) Personal'!E9)</f>
        <v>0</v>
      </c>
      <c r="H16" s="949"/>
      <c r="I16" s="957"/>
      <c r="J16" s="788">
        <f t="shared" si="1"/>
        <v>0</v>
      </c>
      <c r="K16" s="951">
        <f t="shared" si="2"/>
        <v>0</v>
      </c>
      <c r="L16" s="526">
        <f t="shared" si="0"/>
        <v>0</v>
      </c>
    </row>
    <row r="17" spans="1:18" ht="15" customHeight="1">
      <c r="A17" s="1315"/>
      <c r="B17" s="331" t="s">
        <v>404</v>
      </c>
      <c r="C17" s="498"/>
      <c r="D17" s="498"/>
      <c r="E17" s="521"/>
      <c r="F17" s="947">
        <f>IF(Basis!$B$27=1,'(A) Personal'!D10,'(B) Personal'!D10)</f>
        <v>0</v>
      </c>
      <c r="G17" s="947">
        <f>IF(Basis!$B$27=1,'(A) Personal'!E10,'(B) Personal'!E10)</f>
        <v>0</v>
      </c>
      <c r="H17" s="949"/>
      <c r="I17" s="957"/>
      <c r="J17" s="788">
        <f t="shared" si="1"/>
        <v>0</v>
      </c>
      <c r="K17" s="951">
        <f t="shared" si="2"/>
        <v>0</v>
      </c>
      <c r="L17" s="526">
        <f t="shared" si="0"/>
        <v>0</v>
      </c>
    </row>
    <row r="18" spans="1:18" ht="15" customHeight="1">
      <c r="A18" s="1315"/>
      <c r="B18" s="331" t="s">
        <v>406</v>
      </c>
      <c r="C18" s="498"/>
      <c r="D18" s="498"/>
      <c r="E18" s="521"/>
      <c r="F18" s="947">
        <f>IF(Basis!$B$27=1,'(A) Personal'!D11,'(B) Personal'!D11)</f>
        <v>0</v>
      </c>
      <c r="G18" s="947">
        <f>IF(Basis!$B$27=1,'(A) Personal'!E11,'(B) Personal'!E11)</f>
        <v>0</v>
      </c>
      <c r="H18" s="949"/>
      <c r="I18" s="957"/>
      <c r="J18" s="788">
        <f t="shared" si="1"/>
        <v>0</v>
      </c>
      <c r="K18" s="951">
        <f t="shared" si="2"/>
        <v>0</v>
      </c>
      <c r="L18" s="526">
        <f t="shared" si="0"/>
        <v>0</v>
      </c>
    </row>
    <row r="19" spans="1:18" ht="15" customHeight="1">
      <c r="A19" s="1315"/>
      <c r="B19" s="331" t="s">
        <v>650</v>
      </c>
      <c r="C19" s="498"/>
      <c r="D19" s="498"/>
      <c r="E19" s="522"/>
      <c r="F19" s="947">
        <f>IF(Basis!$B$27=1,'(A) Personal'!D12,'(B) Personal'!D12)</f>
        <v>0</v>
      </c>
      <c r="G19" s="947">
        <f>IF(Basis!$B$27=1,'(A) Personal'!E12,'(B) Personal'!E12)</f>
        <v>0</v>
      </c>
      <c r="H19" s="949"/>
      <c r="I19" s="957"/>
      <c r="J19" s="788">
        <f t="shared" si="1"/>
        <v>0</v>
      </c>
      <c r="K19" s="951">
        <f t="shared" si="2"/>
        <v>0</v>
      </c>
      <c r="L19" s="526">
        <f t="shared" si="0"/>
        <v>0</v>
      </c>
    </row>
    <row r="20" spans="1:18" ht="15" customHeight="1">
      <c r="A20" s="1316"/>
      <c r="B20" s="331" t="s">
        <v>412</v>
      </c>
      <c r="C20" s="498"/>
      <c r="D20" s="498"/>
      <c r="E20" s="522"/>
      <c r="F20" s="947">
        <f>IF(Basis!$B$27=1,'(A) Personal'!D13,'(B) Personal'!D13)</f>
        <v>0</v>
      </c>
      <c r="G20" s="947">
        <f>IF(Basis!$B$27=1,'(A) Personal'!E13,'(B) Personal'!E13)</f>
        <v>0</v>
      </c>
      <c r="H20" s="949"/>
      <c r="I20" s="957"/>
      <c r="J20" s="788">
        <f t="shared" ref="J20" si="3">SUM(F20:H20)</f>
        <v>0</v>
      </c>
      <c r="K20" s="951">
        <f t="shared" ref="K20" si="4">SUM(F20:H20)</f>
        <v>0</v>
      </c>
      <c r="L20" s="526">
        <f t="shared" ref="L20" si="5">IF(ISERROR(K20/$C$3),0,K20/$C$3)</f>
        <v>0</v>
      </c>
    </row>
    <row r="21" spans="1:18" s="334" customFormat="1" ht="18" customHeight="1">
      <c r="A21" s="541"/>
      <c r="B21" s="494" t="s">
        <v>535</v>
      </c>
      <c r="C21" s="495"/>
      <c r="D21" s="496"/>
      <c r="E21" s="497"/>
      <c r="F21" s="948"/>
      <c r="G21" s="948"/>
      <c r="H21" s="495"/>
      <c r="I21" s="956"/>
      <c r="J21" s="788">
        <f>SUM(F21:H21)</f>
        <v>0</v>
      </c>
      <c r="K21" s="951">
        <f>SUM(F21:H21)</f>
        <v>0</v>
      </c>
      <c r="L21" s="526">
        <f>IF(ISERROR(K21/$C$3),0,K21/$C$3)</f>
        <v>0</v>
      </c>
      <c r="N21" s="338"/>
      <c r="O21" s="338"/>
      <c r="P21" s="338"/>
      <c r="Q21" s="338"/>
      <c r="R21" s="338"/>
    </row>
    <row r="22" spans="1:18" ht="18" customHeight="1" thickBot="1">
      <c r="A22" s="1029"/>
      <c r="B22" s="1030" t="s">
        <v>534</v>
      </c>
      <c r="C22" s="499"/>
      <c r="D22" s="500"/>
      <c r="E22" s="501"/>
      <c r="F22" s="954"/>
      <c r="G22" s="954"/>
      <c r="H22" s="976"/>
      <c r="I22" s="958"/>
      <c r="J22" s="545">
        <f>F22+G22</f>
        <v>0</v>
      </c>
      <c r="K22" s="999">
        <f>F22+G22</f>
        <v>0</v>
      </c>
      <c r="L22" s="527">
        <f t="shared" si="0"/>
        <v>0</v>
      </c>
    </row>
    <row r="23" spans="1:18" s="338" customFormat="1" ht="15" customHeight="1" thickBot="1">
      <c r="D23" s="369"/>
      <c r="E23" s="369"/>
      <c r="F23" s="369"/>
      <c r="G23" s="369"/>
      <c r="I23" s="369"/>
    </row>
    <row r="24" spans="1:18" s="334" customFormat="1" ht="27" customHeight="1" thickBot="1">
      <c r="A24" s="1311" t="s">
        <v>407</v>
      </c>
      <c r="B24" s="1312"/>
      <c r="C24" s="1312"/>
      <c r="D24" s="1312"/>
      <c r="E24" s="1312"/>
      <c r="F24" s="1312"/>
      <c r="G24" s="1312"/>
      <c r="H24" s="1312"/>
      <c r="I24" s="1312"/>
      <c r="J24" s="1312"/>
      <c r="K24" s="1312"/>
      <c r="L24" s="1313"/>
    </row>
    <row r="25" spans="1:18" s="334" customFormat="1" ht="55.2" customHeight="1" thickBot="1">
      <c r="A25" s="529" t="s">
        <v>393</v>
      </c>
      <c r="B25" s="530" t="s">
        <v>330</v>
      </c>
      <c r="C25" s="721" t="s">
        <v>431</v>
      </c>
      <c r="D25" s="531" t="s">
        <v>408</v>
      </c>
      <c r="E25" s="531"/>
      <c r="F25" s="531" t="s">
        <v>409</v>
      </c>
      <c r="G25" s="531"/>
      <c r="H25" s="532" t="s">
        <v>397</v>
      </c>
      <c r="I25" s="531" t="s">
        <v>398</v>
      </c>
      <c r="J25" s="503" t="s">
        <v>653</v>
      </c>
      <c r="K25" s="871" t="s">
        <v>410</v>
      </c>
      <c r="L25" s="872" t="s">
        <v>427</v>
      </c>
    </row>
    <row r="26" spans="1:18" s="335" customFormat="1" ht="22.65" customHeight="1" thickBot="1">
      <c r="A26" s="1317" t="s">
        <v>411</v>
      </c>
      <c r="B26" s="1318"/>
      <c r="C26" s="1318"/>
      <c r="D26" s="1318"/>
      <c r="E26" s="1318"/>
      <c r="F26" s="1318"/>
      <c r="G26" s="1318"/>
      <c r="H26" s="1319"/>
      <c r="I26" s="505"/>
      <c r="J26" s="506">
        <f>SUM(J27:J36)</f>
        <v>0</v>
      </c>
      <c r="K26" s="506">
        <f>SUM(K27:K36)</f>
        <v>0</v>
      </c>
      <c r="L26" s="533">
        <f t="shared" ref="L26:L36" si="6">IF(ISERROR(K26/$C$3),0,K26/$C$3)</f>
        <v>0</v>
      </c>
    </row>
    <row r="27" spans="1:18" s="334" customFormat="1" ht="15.75" customHeight="1">
      <c r="A27" s="1320" t="s">
        <v>412</v>
      </c>
      <c r="B27" s="507" t="s">
        <v>413</v>
      </c>
      <c r="C27" s="514"/>
      <c r="D27" s="508"/>
      <c r="E27" s="508"/>
      <c r="F27" s="514"/>
      <c r="G27" s="968"/>
      <c r="H27" s="508"/>
      <c r="I27" s="957"/>
      <c r="J27" s="788">
        <f t="shared" ref="J27:J36" si="7">SUM(F27:H27)</f>
        <v>0</v>
      </c>
      <c r="K27" s="951">
        <f t="shared" ref="K27:K36" si="8">SUM(F27:H27)</f>
        <v>0</v>
      </c>
      <c r="L27" s="534">
        <f t="shared" si="6"/>
        <v>0</v>
      </c>
    </row>
    <row r="28" spans="1:18" s="334" customFormat="1" ht="15.75" customHeight="1">
      <c r="A28" s="1321"/>
      <c r="B28" s="507" t="s">
        <v>414</v>
      </c>
      <c r="C28" s="514"/>
      <c r="D28" s="508"/>
      <c r="E28" s="508"/>
      <c r="F28" s="514"/>
      <c r="G28" s="968"/>
      <c r="H28" s="508"/>
      <c r="I28" s="957"/>
      <c r="J28" s="788">
        <f t="shared" si="7"/>
        <v>0</v>
      </c>
      <c r="K28" s="951">
        <f t="shared" si="8"/>
        <v>0</v>
      </c>
      <c r="L28" s="523">
        <f t="shared" si="6"/>
        <v>0</v>
      </c>
    </row>
    <row r="29" spans="1:18" s="334" customFormat="1" ht="15.75" customHeight="1">
      <c r="A29" s="1321"/>
      <c r="B29" s="507" t="s">
        <v>415</v>
      </c>
      <c r="C29" s="514"/>
      <c r="D29" s="508"/>
      <c r="E29" s="508"/>
      <c r="F29" s="514"/>
      <c r="G29" s="968"/>
      <c r="H29" s="508"/>
      <c r="I29" s="957"/>
      <c r="J29" s="788">
        <f t="shared" si="7"/>
        <v>0</v>
      </c>
      <c r="K29" s="951">
        <f t="shared" si="8"/>
        <v>0</v>
      </c>
      <c r="L29" s="523">
        <f t="shared" si="6"/>
        <v>0</v>
      </c>
    </row>
    <row r="30" spans="1:18" s="334" customFormat="1" ht="26.4">
      <c r="A30" s="1322"/>
      <c r="B30" s="509" t="s">
        <v>416</v>
      </c>
      <c r="C30" s="514"/>
      <c r="D30" s="508"/>
      <c r="E30" s="508"/>
      <c r="F30" s="514"/>
      <c r="G30" s="968"/>
      <c r="H30" s="508"/>
      <c r="I30" s="957"/>
      <c r="J30" s="788">
        <f t="shared" si="7"/>
        <v>0</v>
      </c>
      <c r="K30" s="951">
        <f t="shared" si="8"/>
        <v>0</v>
      </c>
      <c r="L30" s="523">
        <f t="shared" si="6"/>
        <v>0</v>
      </c>
    </row>
    <row r="31" spans="1:18" s="334" customFormat="1" ht="13.8">
      <c r="A31" s="1307" t="s">
        <v>417</v>
      </c>
      <c r="B31" s="509" t="s">
        <v>404</v>
      </c>
      <c r="C31" s="514"/>
      <c r="D31" s="508"/>
      <c r="E31" s="508"/>
      <c r="F31" s="949"/>
      <c r="G31" s="969"/>
      <c r="H31" s="949"/>
      <c r="I31" s="957"/>
      <c r="J31" s="788">
        <f t="shared" si="7"/>
        <v>0</v>
      </c>
      <c r="K31" s="951">
        <f t="shared" si="8"/>
        <v>0</v>
      </c>
      <c r="L31" s="523">
        <f t="shared" si="6"/>
        <v>0</v>
      </c>
    </row>
    <row r="32" spans="1:18" s="334" customFormat="1" ht="13.8">
      <c r="A32" s="1307"/>
      <c r="B32" s="509" t="s">
        <v>406</v>
      </c>
      <c r="C32" s="514"/>
      <c r="D32" s="508"/>
      <c r="E32" s="508"/>
      <c r="F32" s="949"/>
      <c r="G32" s="969"/>
      <c r="H32" s="949"/>
      <c r="I32" s="957"/>
      <c r="J32" s="788">
        <f t="shared" si="7"/>
        <v>0</v>
      </c>
      <c r="K32" s="951">
        <f t="shared" si="8"/>
        <v>0</v>
      </c>
      <c r="L32" s="523">
        <f t="shared" si="6"/>
        <v>0</v>
      </c>
    </row>
    <row r="33" spans="1:12" s="334" customFormat="1" ht="26.4">
      <c r="A33" s="1307"/>
      <c r="B33" s="509" t="s">
        <v>536</v>
      </c>
      <c r="C33" s="514"/>
      <c r="D33" s="508"/>
      <c r="E33" s="508"/>
      <c r="F33" s="949"/>
      <c r="G33" s="969"/>
      <c r="H33" s="949"/>
      <c r="I33" s="957"/>
      <c r="J33" s="788">
        <f t="shared" si="7"/>
        <v>0</v>
      </c>
      <c r="K33" s="951">
        <f t="shared" si="8"/>
        <v>0</v>
      </c>
      <c r="L33" s="523">
        <f t="shared" si="6"/>
        <v>0</v>
      </c>
    </row>
    <row r="34" spans="1:12" s="334" customFormat="1" ht="13.8">
      <c r="A34" s="1307"/>
      <c r="B34" s="509" t="s">
        <v>418</v>
      </c>
      <c r="C34" s="514"/>
      <c r="D34" s="508"/>
      <c r="E34" s="508"/>
      <c r="F34" s="949"/>
      <c r="G34" s="969"/>
      <c r="H34" s="949"/>
      <c r="I34" s="957"/>
      <c r="J34" s="788">
        <f t="shared" si="7"/>
        <v>0</v>
      </c>
      <c r="K34" s="951">
        <f t="shared" si="8"/>
        <v>0</v>
      </c>
      <c r="L34" s="523">
        <f t="shared" si="6"/>
        <v>0</v>
      </c>
    </row>
    <row r="35" spans="1:12" s="334" customFormat="1" ht="13.8">
      <c r="A35" s="1307"/>
      <c r="B35" s="509" t="s">
        <v>650</v>
      </c>
      <c r="C35" s="514"/>
      <c r="D35" s="508"/>
      <c r="E35" s="508"/>
      <c r="F35" s="949"/>
      <c r="G35" s="969"/>
      <c r="H35" s="949"/>
      <c r="I35" s="957"/>
      <c r="J35" s="788">
        <f t="shared" si="7"/>
        <v>0</v>
      </c>
      <c r="K35" s="951">
        <f t="shared" si="8"/>
        <v>0</v>
      </c>
      <c r="L35" s="523">
        <f t="shared" si="6"/>
        <v>0</v>
      </c>
    </row>
    <row r="36" spans="1:12" s="334" customFormat="1" ht="14.4" thickBot="1">
      <c r="A36" s="1308"/>
      <c r="B36" s="512" t="s">
        <v>419</v>
      </c>
      <c r="C36" s="518"/>
      <c r="D36" s="513"/>
      <c r="E36" s="513"/>
      <c r="F36" s="950"/>
      <c r="G36" s="970"/>
      <c r="H36" s="950"/>
      <c r="I36" s="958"/>
      <c r="J36" s="545">
        <f t="shared" si="7"/>
        <v>0</v>
      </c>
      <c r="K36" s="999">
        <f t="shared" si="8"/>
        <v>0</v>
      </c>
      <c r="L36" s="524">
        <f t="shared" si="6"/>
        <v>0</v>
      </c>
    </row>
    <row r="37" spans="1:12" s="334" customFormat="1" ht="18" customHeight="1" thickBot="1">
      <c r="A37" s="502"/>
      <c r="B37" s="332"/>
      <c r="C37" s="332"/>
      <c r="D37" s="332"/>
      <c r="E37" s="332"/>
      <c r="F37" s="332"/>
      <c r="G37" s="332"/>
      <c r="H37" s="332"/>
      <c r="I37" s="332"/>
      <c r="J37" s="332"/>
      <c r="K37" s="332"/>
      <c r="L37" s="332"/>
    </row>
    <row r="38" spans="1:12" s="335" customFormat="1" ht="22.65" customHeight="1" thickBot="1">
      <c r="A38" s="1317" t="s">
        <v>433</v>
      </c>
      <c r="B38" s="1318"/>
      <c r="C38" s="1318"/>
      <c r="D38" s="1318"/>
      <c r="E38" s="1318"/>
      <c r="F38" s="1318"/>
      <c r="G38" s="1318"/>
      <c r="H38" s="1319"/>
      <c r="I38" s="505"/>
      <c r="J38" s="506">
        <f>SUM(J39:J59)</f>
        <v>0</v>
      </c>
      <c r="K38" s="506">
        <f>SUM(K39:K59)</f>
        <v>0</v>
      </c>
      <c r="L38" s="528">
        <f t="shared" ref="L38:L59" si="9">IF(ISERROR(K38/$C$3),0,K38/$C$3)</f>
        <v>0</v>
      </c>
    </row>
    <row r="39" spans="1:12" s="335" customFormat="1" ht="16.95" customHeight="1">
      <c r="A39" s="1339" t="s">
        <v>659</v>
      </c>
      <c r="B39" s="1340"/>
      <c r="C39" s="978"/>
      <c r="D39" s="497"/>
      <c r="E39" s="497"/>
      <c r="F39" s="978"/>
      <c r="G39" s="968"/>
      <c r="H39" s="508"/>
      <c r="I39" s="959"/>
      <c r="J39" s="873">
        <f>F39</f>
        <v>0</v>
      </c>
      <c r="K39" s="951">
        <f>F39</f>
        <v>0</v>
      </c>
      <c r="L39" s="526">
        <f t="shared" si="9"/>
        <v>0</v>
      </c>
    </row>
    <row r="40" spans="1:12" s="335" customFormat="1" ht="16.95" customHeight="1">
      <c r="A40" s="1307" t="s">
        <v>420</v>
      </c>
      <c r="B40" s="330" t="s">
        <v>332</v>
      </c>
      <c r="C40" s="978"/>
      <c r="D40" s="497"/>
      <c r="E40" s="497"/>
      <c r="F40" s="978"/>
      <c r="G40" s="969"/>
      <c r="H40" s="955"/>
      <c r="I40" s="960"/>
      <c r="J40" s="788">
        <f>F40</f>
        <v>0</v>
      </c>
      <c r="K40" s="951">
        <f>F40</f>
        <v>0</v>
      </c>
      <c r="L40" s="526">
        <f t="shared" si="9"/>
        <v>0</v>
      </c>
    </row>
    <row r="41" spans="1:12" s="335" customFormat="1" ht="16.95" customHeight="1">
      <c r="A41" s="1307"/>
      <c r="B41" s="330" t="s">
        <v>333</v>
      </c>
      <c r="C41" s="978"/>
      <c r="D41" s="497"/>
      <c r="E41" s="497"/>
      <c r="F41" s="978"/>
      <c r="G41" s="969"/>
      <c r="H41" s="955"/>
      <c r="I41" s="960"/>
      <c r="J41" s="788">
        <f t="shared" ref="J41:J43" si="10">F41</f>
        <v>0</v>
      </c>
      <c r="K41" s="951">
        <f t="shared" ref="K41:K43" si="11">F41</f>
        <v>0</v>
      </c>
      <c r="L41" s="526">
        <f t="shared" si="9"/>
        <v>0</v>
      </c>
    </row>
    <row r="42" spans="1:12" s="335" customFormat="1" ht="16.95" customHeight="1">
      <c r="A42" s="1307"/>
      <c r="B42" s="328" t="s">
        <v>728</v>
      </c>
      <c r="C42" s="978"/>
      <c r="D42" s="497"/>
      <c r="E42" s="497"/>
      <c r="F42" s="978"/>
      <c r="G42" s="969"/>
      <c r="H42" s="955"/>
      <c r="I42" s="960"/>
      <c r="J42" s="788">
        <f t="shared" si="10"/>
        <v>0</v>
      </c>
      <c r="K42" s="951">
        <f t="shared" si="11"/>
        <v>0</v>
      </c>
      <c r="L42" s="526">
        <f t="shared" si="9"/>
        <v>0</v>
      </c>
    </row>
    <row r="43" spans="1:12" s="335" customFormat="1" ht="16.95" customHeight="1">
      <c r="A43" s="1307"/>
      <c r="B43" s="330" t="s">
        <v>334</v>
      </c>
      <c r="C43" s="978"/>
      <c r="D43" s="497"/>
      <c r="E43" s="497"/>
      <c r="F43" s="978"/>
      <c r="G43" s="969"/>
      <c r="H43" s="955"/>
      <c r="I43" s="957"/>
      <c r="J43" s="788">
        <f t="shared" si="10"/>
        <v>0</v>
      </c>
      <c r="K43" s="951">
        <f t="shared" si="11"/>
        <v>0</v>
      </c>
      <c r="L43" s="526">
        <f t="shared" si="9"/>
        <v>0</v>
      </c>
    </row>
    <row r="44" spans="1:12" s="334" customFormat="1" ht="26.4" customHeight="1">
      <c r="A44" s="1307"/>
      <c r="B44" s="328" t="s">
        <v>742</v>
      </c>
      <c r="C44" s="978"/>
      <c r="D44" s="497"/>
      <c r="E44" s="497"/>
      <c r="F44" s="978"/>
      <c r="G44" s="969"/>
      <c r="H44" s="949"/>
      <c r="I44" s="957"/>
      <c r="J44" s="788">
        <f t="shared" ref="J44:J59" si="12">SUM(F44:H44)</f>
        <v>0</v>
      </c>
      <c r="K44" s="951">
        <f t="shared" ref="K44:K59" si="13">SUM(F44:H44)</f>
        <v>0</v>
      </c>
      <c r="L44" s="526">
        <f t="shared" si="9"/>
        <v>0</v>
      </c>
    </row>
    <row r="45" spans="1:12" s="334" customFormat="1" ht="13.8">
      <c r="A45" s="1307"/>
      <c r="B45" s="328" t="s">
        <v>421</v>
      </c>
      <c r="C45" s="978"/>
      <c r="D45" s="497"/>
      <c r="E45" s="497"/>
      <c r="F45" s="978"/>
      <c r="G45" s="969"/>
      <c r="H45" s="955"/>
      <c r="I45" s="957"/>
      <c r="J45" s="788">
        <f t="shared" si="12"/>
        <v>0</v>
      </c>
      <c r="K45" s="951">
        <f t="shared" si="13"/>
        <v>0</v>
      </c>
      <c r="L45" s="526">
        <f t="shared" si="9"/>
        <v>0</v>
      </c>
    </row>
    <row r="46" spans="1:12" s="334" customFormat="1" ht="26.4" customHeight="1">
      <c r="A46" s="1307"/>
      <c r="B46" s="329" t="s">
        <v>335</v>
      </c>
      <c r="C46" s="978"/>
      <c r="D46" s="497"/>
      <c r="E46" s="497"/>
      <c r="F46" s="978"/>
      <c r="G46" s="969"/>
      <c r="H46" s="949"/>
      <c r="I46" s="957"/>
      <c r="J46" s="788">
        <f t="shared" si="12"/>
        <v>0</v>
      </c>
      <c r="K46" s="951">
        <f t="shared" si="13"/>
        <v>0</v>
      </c>
      <c r="L46" s="526">
        <f t="shared" si="9"/>
        <v>0</v>
      </c>
    </row>
    <row r="47" spans="1:12" s="334" customFormat="1" ht="24" customHeight="1">
      <c r="A47" s="1307"/>
      <c r="B47" s="329" t="s">
        <v>336</v>
      </c>
      <c r="C47" s="978"/>
      <c r="D47" s="497"/>
      <c r="E47" s="497"/>
      <c r="F47" s="978"/>
      <c r="G47" s="969"/>
      <c r="H47" s="949"/>
      <c r="I47" s="957"/>
      <c r="J47" s="788">
        <f t="shared" si="12"/>
        <v>0</v>
      </c>
      <c r="K47" s="951">
        <f t="shared" si="13"/>
        <v>0</v>
      </c>
      <c r="L47" s="526">
        <f t="shared" si="9"/>
        <v>0</v>
      </c>
    </row>
    <row r="48" spans="1:12" s="338" customFormat="1" ht="16.95" customHeight="1">
      <c r="A48" s="1335" t="s">
        <v>428</v>
      </c>
      <c r="B48" s="330" t="s">
        <v>758</v>
      </c>
      <c r="C48" s="978"/>
      <c r="D48" s="497"/>
      <c r="E48" s="497"/>
      <c r="F48" s="978"/>
      <c r="G48" s="969"/>
      <c r="H48" s="955"/>
      <c r="I48" s="957"/>
      <c r="J48" s="788">
        <f t="shared" si="12"/>
        <v>0</v>
      </c>
      <c r="K48" s="951">
        <f t="shared" si="13"/>
        <v>0</v>
      </c>
      <c r="L48" s="526">
        <f t="shared" si="9"/>
        <v>0</v>
      </c>
    </row>
    <row r="49" spans="1:12" s="338" customFormat="1" ht="16.95" customHeight="1">
      <c r="A49" s="1341"/>
      <c r="B49" s="330" t="s">
        <v>759</v>
      </c>
      <c r="C49" s="978"/>
      <c r="D49" s="497"/>
      <c r="E49" s="497"/>
      <c r="F49" s="978"/>
      <c r="G49" s="969"/>
      <c r="H49" s="955"/>
      <c r="I49" s="957"/>
      <c r="J49" s="788">
        <f t="shared" ref="J49" si="14">SUM(F49:H49)</f>
        <v>0</v>
      </c>
      <c r="K49" s="951">
        <f t="shared" ref="K49" si="15">SUM(F49:H49)</f>
        <v>0</v>
      </c>
      <c r="L49" s="526">
        <f t="shared" ref="L49" si="16">IF(ISERROR(K49/$C$3),0,K49/$C$3)</f>
        <v>0</v>
      </c>
    </row>
    <row r="50" spans="1:12" s="338" customFormat="1" ht="16.95" customHeight="1">
      <c r="A50" s="1341"/>
      <c r="B50" s="329" t="s">
        <v>743</v>
      </c>
      <c r="C50" s="978"/>
      <c r="D50" s="497"/>
      <c r="E50" s="497"/>
      <c r="F50" s="978"/>
      <c r="G50" s="969"/>
      <c r="H50" s="955"/>
      <c r="I50" s="957"/>
      <c r="J50" s="788">
        <f t="shared" si="12"/>
        <v>0</v>
      </c>
      <c r="K50" s="951">
        <f t="shared" si="13"/>
        <v>0</v>
      </c>
      <c r="L50" s="526">
        <f t="shared" si="9"/>
        <v>0</v>
      </c>
    </row>
    <row r="51" spans="1:12" s="338" customFormat="1" ht="16.95" customHeight="1">
      <c r="A51" s="1341"/>
      <c r="B51" s="328" t="s">
        <v>337</v>
      </c>
      <c r="C51" s="978"/>
      <c r="D51" s="497"/>
      <c r="E51" s="497"/>
      <c r="F51" s="978"/>
      <c r="G51" s="969"/>
      <c r="H51" s="955"/>
      <c r="I51" s="957"/>
      <c r="J51" s="788">
        <f t="shared" si="12"/>
        <v>0</v>
      </c>
      <c r="K51" s="951">
        <f t="shared" si="13"/>
        <v>0</v>
      </c>
      <c r="L51" s="526">
        <f t="shared" si="9"/>
        <v>0</v>
      </c>
    </row>
    <row r="52" spans="1:12" s="338" customFormat="1" ht="16.95" customHeight="1">
      <c r="A52" s="1341"/>
      <c r="B52" s="328" t="s">
        <v>338</v>
      </c>
      <c r="C52" s="978"/>
      <c r="D52" s="497"/>
      <c r="E52" s="497"/>
      <c r="F52" s="978"/>
      <c r="G52" s="969"/>
      <c r="H52" s="955"/>
      <c r="I52" s="957"/>
      <c r="J52" s="788">
        <f t="shared" si="12"/>
        <v>0</v>
      </c>
      <c r="K52" s="951">
        <f t="shared" si="13"/>
        <v>0</v>
      </c>
      <c r="L52" s="526">
        <f t="shared" si="9"/>
        <v>0</v>
      </c>
    </row>
    <row r="53" spans="1:12" s="338" customFormat="1" ht="26.4">
      <c r="A53" s="1341"/>
      <c r="B53" s="329" t="s">
        <v>751</v>
      </c>
      <c r="C53" s="978"/>
      <c r="D53" s="497"/>
      <c r="E53" s="497"/>
      <c r="F53" s="978"/>
      <c r="G53" s="969"/>
      <c r="H53" s="949"/>
      <c r="I53" s="957"/>
      <c r="J53" s="788">
        <f t="shared" si="12"/>
        <v>0</v>
      </c>
      <c r="K53" s="951">
        <f t="shared" si="13"/>
        <v>0</v>
      </c>
      <c r="L53" s="526">
        <f t="shared" si="9"/>
        <v>0</v>
      </c>
    </row>
    <row r="54" spans="1:12" s="338" customFormat="1" ht="16.95" customHeight="1">
      <c r="A54" s="1341"/>
      <c r="B54" s="1086" t="s">
        <v>750</v>
      </c>
      <c r="C54" s="1058"/>
      <c r="D54" s="1059"/>
      <c r="E54" s="1059"/>
      <c r="F54" s="495"/>
      <c r="G54" s="969"/>
      <c r="H54" s="1060"/>
      <c r="I54" s="495"/>
      <c r="J54" s="788">
        <f t="shared" si="12"/>
        <v>0</v>
      </c>
      <c r="K54" s="951">
        <f t="shared" si="13"/>
        <v>0</v>
      </c>
      <c r="L54" s="526">
        <f t="shared" si="9"/>
        <v>0</v>
      </c>
    </row>
    <row r="55" spans="1:12" s="338" customFormat="1" ht="16.95" customHeight="1">
      <c r="A55" s="1341"/>
      <c r="B55" s="1086" t="s">
        <v>750</v>
      </c>
      <c r="C55" s="1058"/>
      <c r="D55" s="1059"/>
      <c r="E55" s="1059"/>
      <c r="F55" s="495"/>
      <c r="G55" s="969"/>
      <c r="H55" s="1060"/>
      <c r="I55" s="495"/>
      <c r="J55" s="788">
        <f t="shared" si="12"/>
        <v>0</v>
      </c>
      <c r="K55" s="951">
        <f t="shared" si="13"/>
        <v>0</v>
      </c>
      <c r="L55" s="526">
        <f t="shared" si="9"/>
        <v>0</v>
      </c>
    </row>
    <row r="56" spans="1:12" s="338" customFormat="1" ht="16.95" customHeight="1">
      <c r="A56" s="1336"/>
      <c r="B56" s="1086" t="s">
        <v>750</v>
      </c>
      <c r="C56" s="1058"/>
      <c r="D56" s="1059"/>
      <c r="E56" s="1059"/>
      <c r="F56" s="495"/>
      <c r="G56" s="969"/>
      <c r="H56" s="1060"/>
      <c r="I56" s="495"/>
      <c r="J56" s="788">
        <f t="shared" si="12"/>
        <v>0</v>
      </c>
      <c r="K56" s="951">
        <f t="shared" si="13"/>
        <v>0</v>
      </c>
      <c r="L56" s="526">
        <f t="shared" si="9"/>
        <v>0</v>
      </c>
    </row>
    <row r="57" spans="1:12" s="338" customFormat="1" ht="16.95" customHeight="1">
      <c r="A57" s="1335" t="s">
        <v>422</v>
      </c>
      <c r="B57" s="330" t="s">
        <v>340</v>
      </c>
      <c r="C57" s="978"/>
      <c r="D57" s="497"/>
      <c r="E57" s="497"/>
      <c r="F57" s="978"/>
      <c r="G57" s="969"/>
      <c r="H57" s="955"/>
      <c r="I57" s="957"/>
      <c r="J57" s="788">
        <f t="shared" si="12"/>
        <v>0</v>
      </c>
      <c r="K57" s="951">
        <f t="shared" si="13"/>
        <v>0</v>
      </c>
      <c r="L57" s="526">
        <f t="shared" si="9"/>
        <v>0</v>
      </c>
    </row>
    <row r="58" spans="1:12" s="338" customFormat="1" ht="26.4">
      <c r="A58" s="1336"/>
      <c r="B58" s="329" t="s">
        <v>342</v>
      </c>
      <c r="C58" s="979"/>
      <c r="D58" s="981"/>
      <c r="E58" s="981"/>
      <c r="F58" s="979"/>
      <c r="G58" s="971"/>
      <c r="H58" s="977"/>
      <c r="I58" s="961"/>
      <c r="J58" s="873">
        <f t="shared" si="12"/>
        <v>0</v>
      </c>
      <c r="K58" s="1000">
        <f t="shared" si="13"/>
        <v>0</v>
      </c>
      <c r="L58" s="874">
        <f t="shared" si="9"/>
        <v>0</v>
      </c>
    </row>
    <row r="59" spans="1:12" s="338" customFormat="1" ht="16.95" customHeight="1" collapsed="1" thickBot="1">
      <c r="A59" s="1337" t="s">
        <v>676</v>
      </c>
      <c r="B59" s="1338"/>
      <c r="C59" s="980"/>
      <c r="D59" s="982"/>
      <c r="E59" s="982"/>
      <c r="F59" s="980"/>
      <c r="G59" s="970"/>
      <c r="H59" s="976"/>
      <c r="I59" s="958"/>
      <c r="J59" s="545">
        <f t="shared" si="12"/>
        <v>0</v>
      </c>
      <c r="K59" s="999">
        <f t="shared" si="13"/>
        <v>0</v>
      </c>
      <c r="L59" s="527">
        <f t="shared" si="9"/>
        <v>0</v>
      </c>
    </row>
    <row r="60" spans="1:12" s="327" customFormat="1" ht="5.25" customHeight="1">
      <c r="A60" s="1334"/>
      <c r="B60" s="1334"/>
      <c r="C60" s="1334"/>
      <c r="D60" s="1334"/>
      <c r="E60" s="1334"/>
      <c r="F60" s="1334"/>
      <c r="G60" s="1334"/>
      <c r="H60" s="1334"/>
      <c r="I60" s="1334"/>
      <c r="J60" s="1334"/>
      <c r="K60" s="1334"/>
    </row>
    <row r="61" spans="1:12" s="334" customFormat="1" ht="10.199999999999999" hidden="1" customHeight="1" thickTop="1" thickBot="1">
      <c r="A61" s="1329" t="s">
        <v>423</v>
      </c>
      <c r="B61" s="1330"/>
      <c r="C61" s="1061"/>
      <c r="D61" s="1062"/>
      <c r="E61" s="1062"/>
      <c r="F61" s="1063"/>
      <c r="G61" s="1063"/>
      <c r="H61" s="1064"/>
      <c r="I61" s="504"/>
      <c r="J61" s="1065"/>
      <c r="K61" s="1066"/>
      <c r="L61" s="875"/>
    </row>
    <row r="62" spans="1:12" s="334" customFormat="1" ht="5.25" customHeight="1" thickBot="1">
      <c r="A62" s="1331"/>
      <c r="B62" s="1332"/>
      <c r="C62" s="1332"/>
      <c r="D62" s="1332"/>
      <c r="E62" s="1332"/>
      <c r="F62" s="1332"/>
      <c r="G62" s="1332"/>
      <c r="H62" s="1332"/>
      <c r="I62" s="1332"/>
      <c r="J62" s="1332"/>
      <c r="K62" s="1333"/>
    </row>
    <row r="63" spans="1:12" s="334" customFormat="1" ht="27" customHeight="1" thickBot="1">
      <c r="A63" s="1326" t="s">
        <v>424</v>
      </c>
      <c r="B63" s="1327"/>
      <c r="C63" s="1327"/>
      <c r="D63" s="1327"/>
      <c r="E63" s="1327"/>
      <c r="F63" s="1327"/>
      <c r="G63" s="1327"/>
      <c r="H63" s="1327"/>
      <c r="I63" s="1327"/>
      <c r="J63" s="1327"/>
      <c r="K63" s="1327"/>
      <c r="L63" s="1328"/>
    </row>
    <row r="64" spans="1:12" s="334" customFormat="1" ht="27" customHeight="1" thickBot="1">
      <c r="A64" s="1317" t="s">
        <v>615</v>
      </c>
      <c r="B64" s="1318"/>
      <c r="C64" s="1318"/>
      <c r="D64" s="1318"/>
      <c r="E64" s="1318"/>
      <c r="F64" s="1318"/>
      <c r="G64" s="1318"/>
      <c r="H64" s="1319"/>
      <c r="I64" s="753"/>
      <c r="J64" s="790">
        <f>Investdaten!$O$6+Investdaten!$V$6+Darlehen!$H$5+'Miete-Pacht-Leasing'!$F$15+'Miete-Pacht-Leasing'!$F$21+'Miete-Pacht-Leasing'!$F$31+'Miete-Pacht-Leasing'!F39+'Miete-Pacht-Leasing'!F47+'Miete-Pacht-Leasing'!$F$60+Instandhaltung!G8</f>
        <v>0</v>
      </c>
      <c r="K64" s="1001">
        <f>Investdaten!$O$6+Investdaten!$V$6+Darlehen!$H$5+'Miete-Pacht-Leasing'!$F$15+'Miete-Pacht-Leasing'!$F$21+'Miete-Pacht-Leasing'!$F$31+'Miete-Pacht-Leasing'!F39+'Miete-Pacht-Leasing'!F47+'Miete-Pacht-Leasing'!$F$60+Instandhaltung!G8</f>
        <v>0</v>
      </c>
      <c r="L64" s="789">
        <f t="shared" ref="L64" si="17">IF(ISERROR(K64/$C$3),0,K64/$C$3)</f>
        <v>0</v>
      </c>
    </row>
    <row r="65" spans="3:11">
      <c r="C65" s="333"/>
      <c r="D65" s="333"/>
      <c r="E65" s="333"/>
      <c r="F65" s="333"/>
      <c r="G65" s="333"/>
      <c r="H65" s="333"/>
      <c r="I65" s="333"/>
      <c r="J65" s="515"/>
      <c r="K65" s="333"/>
    </row>
    <row r="66" spans="3:11">
      <c r="C66" s="333"/>
      <c r="D66" s="333"/>
      <c r="E66" s="333"/>
      <c r="F66" s="333"/>
      <c r="G66" s="333"/>
      <c r="H66" s="333"/>
      <c r="I66" s="333"/>
      <c r="J66" s="515"/>
      <c r="K66" s="333"/>
    </row>
    <row r="67" spans="3:11">
      <c r="C67" s="333"/>
      <c r="D67" s="333"/>
      <c r="E67" s="333"/>
      <c r="F67" s="333"/>
      <c r="G67" s="333"/>
      <c r="H67" s="333"/>
      <c r="I67" s="333"/>
      <c r="J67" s="515"/>
      <c r="K67" s="333"/>
    </row>
    <row r="68" spans="3:11">
      <c r="C68" s="333"/>
      <c r="D68" s="333"/>
      <c r="E68" s="333"/>
      <c r="F68" s="333"/>
      <c r="G68" s="333"/>
      <c r="H68" s="333"/>
      <c r="I68" s="333"/>
      <c r="J68" s="515"/>
      <c r="K68" s="333"/>
    </row>
    <row r="69" spans="3:11">
      <c r="C69" s="333"/>
      <c r="D69" s="333"/>
      <c r="E69" s="333"/>
      <c r="F69" s="333"/>
      <c r="G69" s="333"/>
      <c r="H69" s="333"/>
      <c r="I69" s="333"/>
      <c r="J69" s="515"/>
      <c r="K69" s="333"/>
    </row>
    <row r="70" spans="3:11">
      <c r="C70" s="333"/>
      <c r="D70" s="333"/>
      <c r="E70" s="333"/>
      <c r="F70" s="333"/>
      <c r="G70" s="333"/>
      <c r="H70" s="333"/>
      <c r="I70" s="333"/>
      <c r="J70" s="515"/>
      <c r="K70" s="333"/>
    </row>
    <row r="71" spans="3:11">
      <c r="C71" s="333"/>
      <c r="D71" s="333"/>
      <c r="E71" s="333"/>
      <c r="F71" s="333"/>
      <c r="G71" s="333"/>
      <c r="H71" s="333"/>
      <c r="I71" s="333"/>
      <c r="J71" s="515"/>
      <c r="K71" s="333"/>
    </row>
    <row r="72" spans="3:11">
      <c r="C72" s="333"/>
      <c r="D72" s="333"/>
      <c r="E72" s="333"/>
      <c r="F72" s="333"/>
      <c r="G72" s="333"/>
      <c r="H72" s="333"/>
      <c r="I72" s="333"/>
      <c r="J72" s="515"/>
      <c r="K72" s="333"/>
    </row>
    <row r="73" spans="3:11">
      <c r="C73" s="333"/>
      <c r="D73" s="333"/>
      <c r="E73" s="333"/>
      <c r="F73" s="333"/>
      <c r="G73" s="333"/>
      <c r="H73" s="333"/>
      <c r="I73" s="333"/>
      <c r="J73" s="515"/>
      <c r="K73" s="333"/>
    </row>
    <row r="74" spans="3:11">
      <c r="C74" s="333"/>
      <c r="D74" s="333"/>
      <c r="E74" s="333"/>
      <c r="F74" s="333"/>
      <c r="G74" s="333"/>
      <c r="H74" s="333"/>
      <c r="I74" s="333"/>
      <c r="J74" s="515"/>
      <c r="K74" s="333"/>
    </row>
    <row r="75" spans="3:11">
      <c r="C75" s="333"/>
      <c r="D75" s="333"/>
      <c r="E75" s="333"/>
      <c r="F75" s="333"/>
      <c r="G75" s="333"/>
      <c r="H75" s="333"/>
      <c r="I75" s="333"/>
      <c r="J75" s="515"/>
      <c r="K75" s="333"/>
    </row>
    <row r="76" spans="3:11">
      <c r="C76" s="333"/>
      <c r="D76" s="333"/>
      <c r="E76" s="333"/>
      <c r="F76" s="333"/>
      <c r="G76" s="333"/>
      <c r="H76" s="333"/>
      <c r="I76" s="333"/>
      <c r="J76" s="515"/>
      <c r="K76" s="333"/>
    </row>
    <row r="77" spans="3:11">
      <c r="C77" s="333"/>
      <c r="D77" s="333"/>
      <c r="E77" s="333"/>
      <c r="F77" s="333"/>
      <c r="G77" s="333"/>
      <c r="H77" s="333"/>
      <c r="I77" s="333"/>
      <c r="J77" s="515"/>
      <c r="K77" s="333"/>
    </row>
    <row r="78" spans="3:11">
      <c r="C78" s="333"/>
      <c r="D78" s="333"/>
      <c r="E78" s="333"/>
      <c r="F78" s="333"/>
      <c r="G78" s="333"/>
      <c r="H78" s="333"/>
      <c r="I78" s="333"/>
      <c r="J78" s="515"/>
      <c r="K78" s="333"/>
    </row>
    <row r="79" spans="3:11">
      <c r="C79" s="333"/>
      <c r="D79" s="333"/>
      <c r="E79" s="333"/>
      <c r="F79" s="333"/>
      <c r="G79" s="333"/>
      <c r="H79" s="333"/>
      <c r="I79" s="333"/>
      <c r="J79" s="515"/>
      <c r="K79" s="333"/>
    </row>
    <row r="80" spans="3:11">
      <c r="C80" s="333"/>
      <c r="D80" s="333"/>
      <c r="E80" s="333"/>
      <c r="F80" s="333"/>
      <c r="G80" s="333"/>
      <c r="H80" s="333"/>
      <c r="I80" s="333"/>
      <c r="J80" s="333"/>
      <c r="K80" s="333"/>
    </row>
    <row r="81" spans="3:11">
      <c r="C81" s="333"/>
      <c r="D81" s="333"/>
      <c r="E81" s="333"/>
      <c r="F81" s="333"/>
      <c r="G81" s="333"/>
      <c r="H81" s="333"/>
      <c r="I81" s="333"/>
      <c r="J81" s="333"/>
      <c r="K81" s="333"/>
    </row>
    <row r="82" spans="3:11">
      <c r="C82" s="333"/>
      <c r="D82" s="333"/>
      <c r="E82" s="333"/>
      <c r="F82" s="333"/>
      <c r="G82" s="333"/>
      <c r="H82" s="333"/>
      <c r="I82" s="333"/>
      <c r="J82" s="333"/>
      <c r="K82" s="333"/>
    </row>
    <row r="83" spans="3:11">
      <c r="C83" s="333"/>
      <c r="D83" s="333"/>
      <c r="E83" s="333"/>
      <c r="F83" s="333"/>
      <c r="G83" s="333"/>
      <c r="H83" s="333"/>
      <c r="I83" s="333"/>
      <c r="J83" s="333"/>
      <c r="K83" s="333"/>
    </row>
    <row r="84" spans="3:11">
      <c r="C84" s="333"/>
      <c r="D84" s="333"/>
      <c r="E84" s="333"/>
      <c r="F84" s="333"/>
      <c r="G84" s="333"/>
      <c r="H84" s="333"/>
      <c r="I84" s="333"/>
      <c r="J84" s="333"/>
      <c r="K84" s="333"/>
    </row>
    <row r="85" spans="3:11" s="332" customFormat="1"/>
    <row r="86" spans="3:11" s="332" customFormat="1"/>
    <row r="87" spans="3:11" s="332" customFormat="1"/>
    <row r="88" spans="3:11" s="332" customFormat="1"/>
    <row r="89" spans="3:11" s="332" customFormat="1"/>
    <row r="90" spans="3:11" s="332" customFormat="1"/>
    <row r="91" spans="3:11" s="332" customFormat="1"/>
    <row r="92" spans="3:11" s="332" customFormat="1"/>
    <row r="93" spans="3:11" s="332" customFormat="1"/>
    <row r="94" spans="3:11" s="332" customFormat="1"/>
    <row r="95" spans="3:11" s="332" customFormat="1"/>
    <row r="96" spans="3:11" s="332" customFormat="1"/>
    <row r="97" s="332" customFormat="1"/>
    <row r="98" s="332" customFormat="1"/>
    <row r="99" s="332" customFormat="1"/>
    <row r="100" s="332" customFormat="1"/>
    <row r="101" s="332" customFormat="1"/>
    <row r="102" s="332" customFormat="1"/>
    <row r="103" s="332" customFormat="1"/>
    <row r="104" s="332" customFormat="1"/>
    <row r="105" s="332" customFormat="1"/>
    <row r="106" s="332" customFormat="1"/>
    <row r="107" s="332" customFormat="1"/>
    <row r="108" s="332" customFormat="1"/>
    <row r="109" s="332" customFormat="1"/>
    <row r="110" s="332" customFormat="1"/>
    <row r="111" s="332" customFormat="1"/>
    <row r="112" s="332" customFormat="1"/>
    <row r="113" s="332" customFormat="1"/>
    <row r="114" s="332" customFormat="1"/>
    <row r="115" s="332" customFormat="1"/>
    <row r="116" s="332" customFormat="1"/>
    <row r="117" s="332" customFormat="1"/>
    <row r="118" s="332" customFormat="1"/>
    <row r="119" s="332" customFormat="1"/>
    <row r="120" s="332" customFormat="1"/>
    <row r="121" s="332" customFormat="1"/>
    <row r="122" s="332" customFormat="1"/>
    <row r="123" s="332" customFormat="1"/>
    <row r="124" s="332" customFormat="1"/>
    <row r="125" s="332" customFormat="1"/>
    <row r="126" s="332" customFormat="1"/>
    <row r="127" s="332" customFormat="1"/>
    <row r="128" s="332" customFormat="1"/>
    <row r="129" s="332" customFormat="1"/>
    <row r="130" s="332" customFormat="1"/>
    <row r="131" s="332" customFormat="1"/>
    <row r="132" s="332" customFormat="1"/>
    <row r="133" s="332" customFormat="1"/>
    <row r="134" s="332" customFormat="1"/>
    <row r="135" s="332" customFormat="1"/>
    <row r="136" s="332" customFormat="1"/>
    <row r="137" s="332" customFormat="1"/>
    <row r="138" s="332" customFormat="1"/>
    <row r="139" s="332" customFormat="1"/>
    <row r="140" s="332" customFormat="1"/>
    <row r="141" s="332" customFormat="1"/>
    <row r="142" s="332" customFormat="1"/>
    <row r="143" s="332" customFormat="1"/>
    <row r="144" s="332" customFormat="1"/>
    <row r="145" s="332" customFormat="1"/>
    <row r="146" s="332" customFormat="1"/>
    <row r="147" s="332" customFormat="1"/>
    <row r="148" s="332" customFormat="1"/>
    <row r="149" s="332" customFormat="1"/>
    <row r="150" s="332" customFormat="1"/>
    <row r="151" s="332" customFormat="1"/>
    <row r="152" s="332" customFormat="1"/>
    <row r="153" s="332" customFormat="1"/>
    <row r="154" s="332" customFormat="1"/>
    <row r="155" s="332" customFormat="1"/>
    <row r="156" s="332" customFormat="1"/>
    <row r="157" s="332" customFormat="1"/>
    <row r="158" s="332" customFormat="1"/>
    <row r="159" s="332" customFormat="1"/>
    <row r="160" s="332" customFormat="1"/>
    <row r="161" s="332" customFormat="1"/>
    <row r="162" s="332" customFormat="1"/>
    <row r="163" s="332" customFormat="1"/>
    <row r="164" s="332" customFormat="1"/>
    <row r="165" s="332" customFormat="1"/>
    <row r="166" s="332" customFormat="1"/>
    <row r="167" s="332" customFormat="1"/>
    <row r="168" s="332" customFormat="1"/>
    <row r="169" s="332" customFormat="1"/>
    <row r="170" s="332" customFormat="1"/>
    <row r="171" s="332" customFormat="1"/>
    <row r="172" s="332" customFormat="1"/>
    <row r="173" s="332" customFormat="1"/>
    <row r="174" s="332" customFormat="1"/>
    <row r="175" s="332" customFormat="1"/>
    <row r="176" s="332" customFormat="1"/>
    <row r="177" s="332" customFormat="1"/>
    <row r="178" s="332" customFormat="1"/>
    <row r="179" s="332" customFormat="1"/>
    <row r="180" s="332" customFormat="1"/>
    <row r="181" s="332" customFormat="1"/>
    <row r="182" s="332" customFormat="1"/>
    <row r="183" s="332" customFormat="1"/>
    <row r="184" s="332" customFormat="1"/>
    <row r="185" s="332" customFormat="1"/>
    <row r="186" s="332" customFormat="1"/>
    <row r="187" s="332" customFormat="1"/>
    <row r="188" s="332" customFormat="1"/>
    <row r="189" s="332" customFormat="1"/>
    <row r="190" s="332" customFormat="1"/>
    <row r="191" s="332" customFormat="1"/>
    <row r="192" s="332" customFormat="1"/>
    <row r="193" s="332" customFormat="1"/>
    <row r="194" s="332" customFormat="1"/>
    <row r="195" s="332" customFormat="1"/>
    <row r="196" s="332" customFormat="1"/>
    <row r="197" s="332" customFormat="1"/>
    <row r="198" s="332" customFormat="1"/>
    <row r="199" s="332" customFormat="1"/>
    <row r="200" s="332" customFormat="1"/>
    <row r="201" s="332" customFormat="1"/>
    <row r="202" s="332" customFormat="1"/>
    <row r="203" s="332" customFormat="1"/>
    <row r="204" s="332" customFormat="1"/>
    <row r="205" s="332" customFormat="1"/>
    <row r="206" s="332" customFormat="1"/>
    <row r="207" s="332" customFormat="1"/>
    <row r="208" s="332" customFormat="1"/>
    <row r="209" s="332" customFormat="1"/>
    <row r="210" s="332" customFormat="1"/>
    <row r="211" s="332" customFormat="1"/>
    <row r="212" s="332" customFormat="1"/>
    <row r="213" s="332" customFormat="1"/>
    <row r="214" s="332" customFormat="1"/>
    <row r="215" s="332" customFormat="1"/>
    <row r="216" s="332" customFormat="1"/>
    <row r="217" s="332" customFormat="1"/>
    <row r="218" s="332" customFormat="1"/>
    <row r="219" s="332" customFormat="1"/>
    <row r="220" s="332" customFormat="1"/>
    <row r="221" s="332" customFormat="1"/>
    <row r="222" s="332" customFormat="1"/>
    <row r="223" s="332" customFormat="1"/>
    <row r="224" s="332" customFormat="1"/>
    <row r="225" s="332" customFormat="1"/>
    <row r="226" s="332" customFormat="1"/>
    <row r="227" s="332" customFormat="1"/>
    <row r="228" s="332" customFormat="1"/>
    <row r="229" s="332" customFormat="1"/>
    <row r="230" s="332" customFormat="1"/>
    <row r="231" s="332" customFormat="1"/>
    <row r="232" s="332" customFormat="1"/>
    <row r="233" s="332" customFormat="1"/>
    <row r="234" s="332" customFormat="1"/>
    <row r="235" s="332" customFormat="1"/>
    <row r="236" s="332" customFormat="1"/>
    <row r="237" s="332" customFormat="1"/>
    <row r="238" s="332" customFormat="1"/>
    <row r="239" s="332" customFormat="1"/>
    <row r="240" s="332" customFormat="1"/>
    <row r="241" s="332" customFormat="1"/>
    <row r="242" s="332" customFormat="1"/>
    <row r="243" s="332" customFormat="1"/>
    <row r="244" s="332" customFormat="1"/>
    <row r="245" s="332" customFormat="1"/>
    <row r="246" s="332" customFormat="1"/>
    <row r="247" s="332" customFormat="1"/>
    <row r="248" s="332" customFormat="1"/>
    <row r="249" s="332" customFormat="1"/>
    <row r="250" s="332" customFormat="1"/>
    <row r="251" s="332" customFormat="1"/>
    <row r="252" s="332" customFormat="1"/>
    <row r="253" s="332" customFormat="1"/>
    <row r="254" s="332" customFormat="1"/>
    <row r="255" s="332" customFormat="1"/>
    <row r="256" s="332" customFormat="1"/>
    <row r="257" s="332" customFormat="1"/>
    <row r="258" s="332" customFormat="1"/>
    <row r="259" s="332" customFormat="1"/>
    <row r="260" s="332" customFormat="1"/>
    <row r="261" s="332" customFormat="1"/>
    <row r="262" s="332" customFormat="1"/>
    <row r="263" s="332" customFormat="1"/>
    <row r="264" s="332" customFormat="1"/>
    <row r="265" s="332" customFormat="1"/>
    <row r="266" s="332" customFormat="1"/>
    <row r="267" s="332" customFormat="1"/>
    <row r="268" s="332" customFormat="1"/>
    <row r="269" s="332" customFormat="1"/>
    <row r="270" s="332" customFormat="1"/>
    <row r="271" s="332" customFormat="1"/>
    <row r="272" s="332" customFormat="1"/>
    <row r="273" s="332" customFormat="1"/>
    <row r="274" s="332" customFormat="1"/>
    <row r="275" s="332" customFormat="1"/>
    <row r="276" s="332" customFormat="1"/>
    <row r="277" s="332" customFormat="1"/>
    <row r="278" s="332" customFormat="1"/>
    <row r="279" s="332" customFormat="1"/>
    <row r="280" s="332" customFormat="1"/>
    <row r="281" s="332" customFormat="1"/>
    <row r="282" s="332" customFormat="1"/>
    <row r="283" s="332" customFormat="1"/>
    <row r="284" s="332" customFormat="1"/>
    <row r="285" s="332" customFormat="1"/>
    <row r="286" s="332" customFormat="1"/>
    <row r="287" s="332" customFormat="1"/>
    <row r="288" s="332" customFormat="1"/>
    <row r="289" s="332" customFormat="1"/>
    <row r="290" s="332" customFormat="1"/>
    <row r="291" s="332" customFormat="1"/>
    <row r="292" s="332" customFormat="1"/>
    <row r="293" s="332" customFormat="1"/>
    <row r="294" s="332" customFormat="1"/>
    <row r="295" s="332" customFormat="1"/>
    <row r="296" s="332" customFormat="1"/>
    <row r="297" s="332" customFormat="1"/>
    <row r="298" s="332" customFormat="1"/>
    <row r="299" s="332" customFormat="1"/>
    <row r="300" s="332" customFormat="1"/>
    <row r="301" s="332" customFormat="1"/>
    <row r="302" s="332" customFormat="1"/>
    <row r="303" s="332" customFormat="1"/>
    <row r="304" s="332" customFormat="1"/>
    <row r="305" s="332" customFormat="1"/>
    <row r="306" s="332" customFormat="1"/>
    <row r="307" s="332" customFormat="1"/>
    <row r="308" s="332" customFormat="1"/>
    <row r="309" s="332" customFormat="1"/>
    <row r="310" s="332" customFormat="1"/>
    <row r="311" s="332" customFormat="1"/>
    <row r="312" s="332" customFormat="1"/>
    <row r="313" s="332" customFormat="1"/>
    <row r="314" s="332" customFormat="1"/>
    <row r="315" s="332" customFormat="1"/>
    <row r="316" s="332" customFormat="1"/>
    <row r="317" s="332" customFormat="1"/>
    <row r="318" s="332" customFormat="1"/>
    <row r="319" s="332" customFormat="1"/>
    <row r="320" s="332" customFormat="1"/>
    <row r="321" s="332" customFormat="1"/>
    <row r="322" s="332" customFormat="1"/>
    <row r="323" s="332" customFormat="1"/>
    <row r="324" s="332" customFormat="1"/>
    <row r="325" s="332" customFormat="1"/>
    <row r="326" s="332" customFormat="1"/>
    <row r="327" s="332" customFormat="1"/>
    <row r="328" s="332" customFormat="1"/>
    <row r="329" s="332" customFormat="1"/>
    <row r="330" s="332" customFormat="1"/>
    <row r="331" s="332" customFormat="1"/>
    <row r="332" s="332" customFormat="1"/>
    <row r="333" s="332" customFormat="1"/>
    <row r="334" s="332" customFormat="1"/>
    <row r="335" s="332" customFormat="1"/>
    <row r="336" s="332" customFormat="1"/>
    <row r="337" s="332" customFormat="1"/>
    <row r="338" s="332" customFormat="1"/>
    <row r="339" s="332" customFormat="1"/>
    <row r="340" s="332" customFormat="1"/>
    <row r="341" s="332" customFormat="1"/>
    <row r="342" s="332" customFormat="1"/>
    <row r="343" s="332" customFormat="1"/>
    <row r="344" s="332" customFormat="1"/>
    <row r="345" s="332" customFormat="1"/>
    <row r="346" s="332" customFormat="1"/>
    <row r="347" s="332" customFormat="1"/>
    <row r="348" s="332" customFormat="1"/>
    <row r="349" s="332" customFormat="1"/>
    <row r="350" s="332" customFormat="1"/>
    <row r="351" s="332" customFormat="1"/>
    <row r="352" s="332" customFormat="1"/>
    <row r="353" s="332" customFormat="1"/>
    <row r="354" s="332" customFormat="1"/>
    <row r="355" s="332" customFormat="1"/>
    <row r="356" s="332" customFormat="1"/>
    <row r="357" s="332" customFormat="1"/>
    <row r="358" s="332" customFormat="1"/>
    <row r="359" s="332" customFormat="1"/>
    <row r="360" s="332" customFormat="1"/>
    <row r="361" s="332" customFormat="1"/>
    <row r="362" s="332" customFormat="1"/>
    <row r="363" s="332" customFormat="1"/>
    <row r="364" s="332" customFormat="1"/>
    <row r="365" s="332" customFormat="1"/>
    <row r="366" s="332" customFormat="1"/>
    <row r="367" s="332" customFormat="1"/>
    <row r="368" s="332" customFormat="1"/>
    <row r="369" s="332" customFormat="1"/>
    <row r="370" s="332" customFormat="1"/>
    <row r="371" s="332" customFormat="1"/>
    <row r="372" s="332" customFormat="1"/>
    <row r="373" s="332" customFormat="1"/>
    <row r="374" s="332" customFormat="1"/>
    <row r="375" s="332" customFormat="1"/>
    <row r="376" s="332" customFormat="1"/>
    <row r="377" s="332" customFormat="1"/>
    <row r="378" s="332" customFormat="1"/>
    <row r="379" s="332" customFormat="1"/>
    <row r="380" s="332" customFormat="1"/>
    <row r="381" s="332" customFormat="1"/>
    <row r="382" s="332" customFormat="1"/>
    <row r="383" s="332" customFormat="1"/>
    <row r="384" s="332" customFormat="1"/>
    <row r="385" s="332" customFormat="1"/>
    <row r="386" s="332" customFormat="1"/>
    <row r="387" s="332" customFormat="1"/>
    <row r="388" s="332" customFormat="1"/>
    <row r="389" s="332" customFormat="1"/>
    <row r="390" s="332" customFormat="1"/>
    <row r="391" s="332" customFormat="1"/>
    <row r="392" s="332" customFormat="1"/>
    <row r="393" s="332" customFormat="1"/>
    <row r="394" s="332" customFormat="1"/>
    <row r="395" s="332" customFormat="1"/>
    <row r="396" s="332" customFormat="1"/>
    <row r="397" s="332" customFormat="1"/>
    <row r="398" s="332" customFormat="1"/>
    <row r="399" s="332" customFormat="1"/>
    <row r="400" s="332" customFormat="1"/>
    <row r="401" s="332" customFormat="1"/>
    <row r="402" s="332" customFormat="1"/>
    <row r="403" s="332" customFormat="1"/>
    <row r="404" s="332" customFormat="1"/>
    <row r="405" s="332" customFormat="1"/>
    <row r="406" s="332" customFormat="1"/>
    <row r="407" s="332" customFormat="1"/>
    <row r="408" s="332" customFormat="1"/>
    <row r="409" s="332" customFormat="1"/>
    <row r="410" s="332" customFormat="1"/>
    <row r="411" s="332" customFormat="1"/>
    <row r="412" s="332" customFormat="1"/>
    <row r="413" s="332" customFormat="1"/>
    <row r="414" s="332" customFormat="1"/>
    <row r="415" s="332" customFormat="1"/>
    <row r="416" s="332" customFormat="1"/>
    <row r="417" s="332" customFormat="1"/>
    <row r="418" s="332" customFormat="1"/>
    <row r="419" s="332" customFormat="1"/>
    <row r="420" s="332" customFormat="1"/>
    <row r="421" s="332" customFormat="1"/>
    <row r="422" s="332" customFormat="1"/>
    <row r="423" s="332" customFormat="1"/>
    <row r="424" s="332" customFormat="1"/>
    <row r="425" s="332" customFormat="1"/>
    <row r="426" s="332" customFormat="1"/>
    <row r="427" s="332" customFormat="1"/>
    <row r="428" s="332" customFormat="1"/>
    <row r="429" s="332" customFormat="1"/>
    <row r="430" s="332" customFormat="1"/>
    <row r="431" s="332" customFormat="1"/>
    <row r="432" s="332" customFormat="1"/>
    <row r="433" s="332" customFormat="1"/>
    <row r="434" s="332" customFormat="1"/>
    <row r="435" s="332" customFormat="1"/>
    <row r="436" s="332" customFormat="1"/>
    <row r="437" s="332" customFormat="1"/>
    <row r="438" s="332" customFormat="1"/>
    <row r="439" s="332" customFormat="1"/>
    <row r="440" s="332" customFormat="1"/>
    <row r="441" s="332" customFormat="1"/>
    <row r="442" s="332" customFormat="1"/>
    <row r="443" s="332" customFormat="1"/>
    <row r="444" s="332" customFormat="1"/>
    <row r="445" s="332" customFormat="1"/>
    <row r="446" s="332" customFormat="1"/>
    <row r="447" s="332" customFormat="1"/>
    <row r="448" s="332" customFormat="1"/>
    <row r="449" s="332" customFormat="1"/>
    <row r="450" s="332" customFormat="1"/>
    <row r="451" s="332" customFormat="1"/>
    <row r="452" s="332" customFormat="1"/>
    <row r="453" s="332" customFormat="1"/>
    <row r="454" s="332" customFormat="1"/>
    <row r="455" s="332" customFormat="1"/>
    <row r="456" s="332" customFormat="1"/>
    <row r="457" s="332" customFormat="1"/>
    <row r="458" s="332" customFormat="1"/>
    <row r="459" s="332" customFormat="1"/>
    <row r="460" s="332" customFormat="1"/>
    <row r="461" s="332" customFormat="1"/>
    <row r="462" s="332" customFormat="1"/>
    <row r="463" s="332" customFormat="1"/>
    <row r="464" s="332" customFormat="1"/>
    <row r="465" s="332" customFormat="1"/>
    <row r="466" s="332" customFormat="1"/>
    <row r="467" s="332" customFormat="1"/>
    <row r="468" s="332" customFormat="1"/>
    <row r="469" s="332" customFormat="1"/>
    <row r="470" s="332" customFormat="1"/>
    <row r="471" s="332" customFormat="1"/>
    <row r="472" s="332" customFormat="1"/>
    <row r="473" s="332" customFormat="1"/>
    <row r="474" s="332" customFormat="1"/>
    <row r="475" s="332" customFormat="1"/>
    <row r="476" s="332" customFormat="1"/>
    <row r="477" s="332" customFormat="1"/>
    <row r="478" s="332" customFormat="1"/>
    <row r="479" s="332" customFormat="1"/>
    <row r="480" s="332" customFormat="1"/>
    <row r="481" s="332" customFormat="1"/>
    <row r="482" s="332" customFormat="1"/>
    <row r="483" s="332" customFormat="1"/>
    <row r="484" s="332" customFormat="1"/>
    <row r="485" s="332" customFormat="1"/>
    <row r="486" s="332" customFormat="1"/>
    <row r="487" s="332" customFormat="1"/>
    <row r="488" s="332" customFormat="1"/>
    <row r="489" s="332" customFormat="1"/>
    <row r="490" s="332" customFormat="1"/>
    <row r="491" s="332" customFormat="1"/>
    <row r="492" s="332" customFormat="1"/>
    <row r="493" s="332" customFormat="1"/>
    <row r="494" s="332" customFormat="1"/>
    <row r="495" s="332" customFormat="1"/>
    <row r="496" s="332" customFormat="1"/>
    <row r="497" s="332" customFormat="1"/>
    <row r="498" s="332" customFormat="1"/>
    <row r="499" s="332" customFormat="1"/>
    <row r="500" s="332" customFormat="1"/>
    <row r="501" s="332" customFormat="1"/>
    <row r="502" s="332" customFormat="1"/>
    <row r="503" s="332" customFormat="1"/>
    <row r="504" s="332" customFormat="1"/>
    <row r="505" s="332" customFormat="1"/>
    <row r="506" s="332" customFormat="1"/>
    <row r="507" s="332" customFormat="1"/>
    <row r="508" s="332" customFormat="1"/>
    <row r="509" s="332" customFormat="1"/>
    <row r="510" s="332" customFormat="1"/>
    <row r="511" s="332" customFormat="1"/>
    <row r="512" s="332" customFormat="1"/>
    <row r="513" s="332" customFormat="1"/>
    <row r="514" s="332" customFormat="1"/>
    <row r="515" s="332" customFormat="1"/>
    <row r="516" s="332" customFormat="1"/>
    <row r="517" s="332" customFormat="1"/>
    <row r="518" s="332" customFormat="1"/>
    <row r="519" s="332" customFormat="1"/>
    <row r="520" s="332" customFormat="1"/>
    <row r="521" s="332" customFormat="1"/>
    <row r="522" s="332" customFormat="1"/>
    <row r="523" s="332" customFormat="1"/>
    <row r="524" s="332" customFormat="1"/>
    <row r="525" s="332" customFormat="1"/>
    <row r="526" s="332" customFormat="1"/>
    <row r="527" s="332" customFormat="1"/>
    <row r="528" s="332" customFormat="1"/>
    <row r="529" s="332" customFormat="1"/>
    <row r="530" s="332" customFormat="1"/>
    <row r="531" s="332" customFormat="1"/>
    <row r="532" s="332" customFormat="1"/>
    <row r="533" s="332" customFormat="1"/>
    <row r="534" s="332" customFormat="1"/>
    <row r="535" s="332" customFormat="1"/>
    <row r="536" s="332" customFormat="1"/>
    <row r="537" s="332" customFormat="1"/>
    <row r="538" s="332" customFormat="1"/>
    <row r="539" s="332" customFormat="1"/>
    <row r="540" s="332" customFormat="1"/>
    <row r="541" s="332" customFormat="1"/>
    <row r="542" s="332" customFormat="1"/>
    <row r="543" s="332" customFormat="1"/>
    <row r="544" s="332" customFormat="1"/>
    <row r="545" s="332" customFormat="1"/>
    <row r="546" s="332" customFormat="1"/>
    <row r="547" s="332" customFormat="1"/>
    <row r="548" s="332" customFormat="1"/>
    <row r="549" s="332" customFormat="1"/>
    <row r="550" s="332" customFormat="1"/>
    <row r="551" s="332" customFormat="1"/>
    <row r="552" s="332" customFormat="1"/>
    <row r="553" s="332" customFormat="1"/>
    <row r="554" s="332" customFormat="1"/>
    <row r="555" s="332" customFormat="1"/>
    <row r="556" s="332" customFormat="1"/>
    <row r="557" s="332" customFormat="1"/>
    <row r="558" s="332" customFormat="1"/>
    <row r="559" s="332" customFormat="1"/>
    <row r="560" s="332" customFormat="1"/>
    <row r="561" s="332" customFormat="1"/>
    <row r="562" s="332" customFormat="1"/>
    <row r="563" s="332" customFormat="1"/>
    <row r="564" s="332" customFormat="1"/>
    <row r="565" s="332" customFormat="1"/>
    <row r="566" s="332" customFormat="1"/>
    <row r="567" s="332" customFormat="1"/>
    <row r="568" s="332" customFormat="1"/>
    <row r="569" s="332" customFormat="1"/>
    <row r="570" s="332" customFormat="1"/>
    <row r="571" s="332" customFormat="1"/>
    <row r="572" s="332" customFormat="1"/>
    <row r="573" s="332" customFormat="1"/>
    <row r="574" s="332" customFormat="1"/>
    <row r="575" s="332" customFormat="1"/>
    <row r="576" s="332" customFormat="1"/>
    <row r="577" s="332" customFormat="1"/>
    <row r="578" s="332" customFormat="1"/>
    <row r="579" s="332" customFormat="1"/>
    <row r="580" s="332" customFormat="1"/>
    <row r="581" s="332" customFormat="1"/>
    <row r="582" s="332" customFormat="1"/>
    <row r="583" s="332" customFormat="1"/>
    <row r="584" s="332" customFormat="1"/>
    <row r="585" s="332" customFormat="1"/>
    <row r="586" s="332" customFormat="1"/>
    <row r="587" s="332" customFormat="1"/>
    <row r="588" s="332" customFormat="1"/>
    <row r="589" s="332" customFormat="1"/>
    <row r="590" s="332" customFormat="1"/>
    <row r="591" s="332" customFormat="1"/>
    <row r="592" s="332" customFormat="1"/>
    <row r="593" s="332" customFormat="1"/>
    <row r="594" s="332" customFormat="1"/>
    <row r="595" s="332" customFormat="1"/>
    <row r="596" s="332" customFormat="1"/>
    <row r="597" s="332" customFormat="1"/>
    <row r="598" s="332" customFormat="1"/>
    <row r="599" s="332" customFormat="1"/>
    <row r="600" s="332" customFormat="1"/>
    <row r="601" s="332" customFormat="1"/>
    <row r="602" s="332" customFormat="1"/>
    <row r="603" s="332" customFormat="1"/>
    <row r="604" s="332" customFormat="1"/>
    <row r="605" s="332" customFormat="1"/>
    <row r="606" s="332" customFormat="1"/>
    <row r="607" s="332" customFormat="1"/>
    <row r="608" s="332" customFormat="1"/>
    <row r="609" s="332" customFormat="1"/>
    <row r="610" s="332" customFormat="1"/>
    <row r="611" s="332" customFormat="1"/>
    <row r="612" s="332" customFormat="1"/>
    <row r="613" s="332" customFormat="1"/>
    <row r="614" s="332" customFormat="1"/>
    <row r="615" s="332" customFormat="1"/>
    <row r="616" s="332" customFormat="1"/>
    <row r="617" s="332" customFormat="1"/>
    <row r="618" s="332" customFormat="1"/>
    <row r="619" s="332" customFormat="1"/>
    <row r="620" s="332" customFormat="1"/>
    <row r="621" s="332" customFormat="1"/>
    <row r="622" s="332" customFormat="1"/>
    <row r="623" s="332" customFormat="1"/>
    <row r="624" s="332" customFormat="1"/>
    <row r="625" s="332" customFormat="1"/>
    <row r="626" s="332" customFormat="1"/>
    <row r="627" s="332" customFormat="1"/>
    <row r="628" s="332" customFormat="1"/>
    <row r="629" s="332" customFormat="1"/>
    <row r="630" s="332" customFormat="1"/>
    <row r="631" s="332" customFormat="1"/>
    <row r="632" s="332" customFormat="1"/>
    <row r="633" s="332" customFormat="1"/>
    <row r="634" s="332" customFormat="1"/>
    <row r="635" s="332" customFormat="1"/>
    <row r="636" s="332" customFormat="1"/>
    <row r="637" s="332" customFormat="1"/>
    <row r="638" s="332" customFormat="1"/>
    <row r="639" s="332" customFormat="1"/>
    <row r="640" s="332" customFormat="1"/>
    <row r="641" s="332" customFormat="1"/>
    <row r="642" s="332" customFormat="1"/>
    <row r="643" s="332" customFormat="1"/>
    <row r="644" s="332" customFormat="1"/>
    <row r="645" s="332" customFormat="1"/>
    <row r="646" s="332" customFormat="1"/>
    <row r="647" s="332" customFormat="1"/>
    <row r="648" s="332" customFormat="1"/>
    <row r="649" s="332" customFormat="1"/>
    <row r="650" s="332" customFormat="1"/>
    <row r="651" s="332" customFormat="1"/>
    <row r="652" s="332" customFormat="1"/>
    <row r="653" s="332" customFormat="1"/>
    <row r="654" s="332" customFormat="1"/>
    <row r="655" s="332" customFormat="1"/>
    <row r="656" s="332" customFormat="1"/>
    <row r="657" s="332" customFormat="1"/>
    <row r="658" s="332" customFormat="1"/>
    <row r="659" s="332" customFormat="1"/>
    <row r="660" s="332" customFormat="1"/>
    <row r="661" s="332" customFormat="1"/>
    <row r="662" s="332" customFormat="1"/>
    <row r="663" s="332" customFormat="1"/>
    <row r="664" s="332" customFormat="1"/>
    <row r="665" s="332" customFormat="1"/>
    <row r="666" s="332" customFormat="1"/>
    <row r="667" s="332" customFormat="1"/>
    <row r="668" s="332" customFormat="1"/>
    <row r="669" s="332" customFormat="1"/>
    <row r="670" s="332" customFormat="1"/>
    <row r="671" s="332" customFormat="1"/>
    <row r="672" s="332" customFormat="1"/>
    <row r="673" s="332" customFormat="1"/>
    <row r="674" s="332" customFormat="1"/>
    <row r="675" s="332" customFormat="1"/>
    <row r="676" s="332" customFormat="1"/>
    <row r="677" s="332" customFormat="1"/>
    <row r="678" s="332" customFormat="1"/>
    <row r="679" s="332" customFormat="1"/>
    <row r="680" s="332" customFormat="1"/>
    <row r="681" s="332" customFormat="1"/>
    <row r="682" s="332" customFormat="1"/>
    <row r="683" s="332" customFormat="1"/>
    <row r="684" s="332" customFormat="1"/>
    <row r="685" s="332" customFormat="1"/>
    <row r="686" s="332" customFormat="1"/>
    <row r="687" s="332" customFormat="1"/>
    <row r="688" s="332" customFormat="1"/>
    <row r="689" s="332" customFormat="1"/>
    <row r="690" s="332" customFormat="1"/>
    <row r="691" s="332" customFormat="1"/>
    <row r="692" s="332" customFormat="1"/>
    <row r="693" s="332" customFormat="1"/>
    <row r="694" s="332" customFormat="1"/>
    <row r="695" s="332" customFormat="1"/>
    <row r="696" s="332" customFormat="1"/>
    <row r="697" s="332" customFormat="1"/>
    <row r="698" s="332" customFormat="1"/>
    <row r="699" s="332" customFormat="1"/>
    <row r="700" s="332" customFormat="1"/>
    <row r="701" s="332" customFormat="1"/>
    <row r="702" s="332" customFormat="1"/>
    <row r="703" s="332" customFormat="1"/>
    <row r="704" s="332" customFormat="1"/>
    <row r="705" s="332" customFormat="1"/>
    <row r="706" s="332" customFormat="1"/>
    <row r="707" s="332" customFormat="1"/>
    <row r="708" s="332" customFormat="1"/>
    <row r="709" s="332" customFormat="1"/>
    <row r="710" s="332" customFormat="1"/>
    <row r="711" s="332" customFormat="1"/>
    <row r="712" s="332" customFormat="1"/>
    <row r="713" s="332" customFormat="1"/>
    <row r="714" s="332" customFormat="1"/>
    <row r="715" s="332" customFormat="1"/>
    <row r="716" s="332" customFormat="1"/>
    <row r="717" s="332" customFormat="1"/>
    <row r="718" s="332" customFormat="1"/>
    <row r="719" s="332" customFormat="1"/>
    <row r="720" s="332" customFormat="1"/>
    <row r="721" s="332" customFormat="1"/>
    <row r="722" s="332" customFormat="1"/>
    <row r="723" s="332" customFormat="1"/>
    <row r="724" s="332" customFormat="1"/>
    <row r="725" s="332" customFormat="1"/>
    <row r="726" s="332" customFormat="1"/>
    <row r="727" s="332" customFormat="1"/>
    <row r="728" s="332" customFormat="1"/>
    <row r="729" s="332" customFormat="1"/>
    <row r="730" s="332" customFormat="1"/>
    <row r="731" s="332" customFormat="1"/>
    <row r="732" s="332" customFormat="1"/>
    <row r="733" s="332" customFormat="1"/>
    <row r="734" s="332" customFormat="1"/>
    <row r="735" s="332" customFormat="1"/>
    <row r="736" s="332" customFormat="1"/>
    <row r="737" s="332" customFormat="1"/>
    <row r="738" s="332" customFormat="1"/>
    <row r="739" s="332" customFormat="1"/>
    <row r="740" s="332" customFormat="1"/>
    <row r="741" s="332" customFormat="1"/>
    <row r="742" s="332" customFormat="1"/>
    <row r="743" s="332" customFormat="1"/>
    <row r="744" s="332" customFormat="1"/>
    <row r="745" s="332" customFormat="1"/>
    <row r="746" s="332" customFormat="1"/>
    <row r="747" s="332" customFormat="1"/>
    <row r="748" s="332" customFormat="1"/>
    <row r="749" s="332" customFormat="1"/>
    <row r="750" s="332" customFormat="1"/>
    <row r="751" s="332" customFormat="1"/>
    <row r="752" s="332" customFormat="1"/>
    <row r="753" s="332" customFormat="1"/>
    <row r="754" s="332" customFormat="1"/>
    <row r="755" s="332" customFormat="1"/>
    <row r="756" s="332" customFormat="1"/>
    <row r="757" s="332" customFormat="1"/>
    <row r="758" s="332" customFormat="1"/>
    <row r="759" s="332" customFormat="1"/>
    <row r="760" s="332" customFormat="1"/>
    <row r="761" s="332" customFormat="1"/>
    <row r="762" s="332" customFormat="1"/>
    <row r="763" s="332" customFormat="1"/>
    <row r="764" s="332" customFormat="1"/>
    <row r="765" s="332" customFormat="1"/>
    <row r="766" s="332" customFormat="1"/>
    <row r="767" s="332" customFormat="1"/>
    <row r="768" s="332" customFormat="1"/>
    <row r="769" s="332" customFormat="1"/>
    <row r="770" s="332" customFormat="1"/>
    <row r="771" s="332" customFormat="1"/>
    <row r="772" s="332" customFormat="1"/>
    <row r="773" s="332" customFormat="1"/>
    <row r="774" s="332" customFormat="1"/>
    <row r="775" s="332" customFormat="1"/>
    <row r="776" s="332" customFormat="1"/>
    <row r="777" s="332" customFormat="1"/>
    <row r="778" s="332" customFormat="1"/>
    <row r="779" s="332" customFormat="1"/>
    <row r="780" s="332" customFormat="1"/>
    <row r="781" s="332" customFormat="1"/>
    <row r="782" s="332" customFormat="1"/>
    <row r="783" s="332" customFormat="1"/>
    <row r="784" s="332" customFormat="1"/>
    <row r="785" s="332" customFormat="1"/>
    <row r="786" s="332" customFormat="1"/>
    <row r="787" s="332" customFormat="1"/>
    <row r="788" s="332" customFormat="1"/>
    <row r="789" s="332" customFormat="1"/>
    <row r="790" s="332" customFormat="1"/>
    <row r="791" s="332" customFormat="1"/>
    <row r="792" s="332" customFormat="1"/>
    <row r="793" s="332" customFormat="1"/>
    <row r="794" s="332" customFormat="1"/>
    <row r="795" s="332" customFormat="1"/>
    <row r="796" s="332" customFormat="1"/>
    <row r="797" s="332" customFormat="1"/>
    <row r="798" s="332" customFormat="1"/>
    <row r="799" s="332" customFormat="1"/>
    <row r="800" s="332" customFormat="1"/>
    <row r="801" s="332" customFormat="1"/>
    <row r="802" s="332" customFormat="1"/>
    <row r="803" s="332" customFormat="1"/>
    <row r="804" s="332" customFormat="1"/>
    <row r="805" s="332" customFormat="1"/>
    <row r="806" s="332" customFormat="1"/>
    <row r="807" s="332" customFormat="1"/>
    <row r="808" s="332" customFormat="1"/>
    <row r="809" s="332" customFormat="1"/>
    <row r="810" s="332" customFormat="1"/>
    <row r="811" s="332" customFormat="1"/>
    <row r="812" s="332" customFormat="1"/>
    <row r="813" s="332" customFormat="1"/>
    <row r="814" s="332" customFormat="1"/>
    <row r="815" s="332" customFormat="1"/>
    <row r="816" s="332" customFormat="1"/>
    <row r="817" s="332" customFormat="1"/>
    <row r="818" s="332" customFormat="1"/>
    <row r="819" s="332" customFormat="1"/>
    <row r="820" s="332" customFormat="1"/>
    <row r="821" s="332" customFormat="1"/>
    <row r="822" s="332" customFormat="1"/>
    <row r="823" s="332" customFormat="1"/>
    <row r="824" s="332" customFormat="1"/>
    <row r="825" s="332" customFormat="1"/>
    <row r="826" s="332" customFormat="1"/>
    <row r="827" s="332" customFormat="1"/>
    <row r="828" s="332" customFormat="1"/>
    <row r="829" s="332" customFormat="1"/>
    <row r="830" s="332" customFormat="1"/>
    <row r="831" s="332" customFormat="1"/>
    <row r="832" s="332" customFormat="1"/>
    <row r="833" s="332" customFormat="1"/>
    <row r="834" s="332" customFormat="1"/>
    <row r="835" s="332" customFormat="1"/>
    <row r="836" s="332" customFormat="1"/>
    <row r="837" s="332" customFormat="1"/>
    <row r="838" s="332" customFormat="1"/>
    <row r="839" s="332" customFormat="1"/>
    <row r="840" s="332" customFormat="1"/>
    <row r="841" s="332" customFormat="1"/>
    <row r="842" s="332" customFormat="1"/>
    <row r="843" s="332" customFormat="1"/>
    <row r="844" s="332" customFormat="1"/>
    <row r="845" s="332" customFormat="1"/>
    <row r="846" s="332" customFormat="1"/>
    <row r="847" s="332" customFormat="1"/>
    <row r="848" s="332" customFormat="1"/>
    <row r="849" s="332" customFormat="1"/>
    <row r="850" s="332" customFormat="1"/>
    <row r="851" s="332" customFormat="1"/>
    <row r="852" s="332" customFormat="1"/>
    <row r="853" s="332" customFormat="1"/>
    <row r="854" s="332" customFormat="1"/>
    <row r="855" s="332" customFormat="1"/>
    <row r="856" s="332" customFormat="1"/>
    <row r="857" s="332" customFormat="1"/>
    <row r="858" s="332" customFormat="1"/>
    <row r="859" s="332" customFormat="1"/>
    <row r="860" s="332" customFormat="1"/>
    <row r="861" s="332" customFormat="1"/>
    <row r="862" s="332" customFormat="1"/>
    <row r="863" s="332" customFormat="1"/>
    <row r="864" s="332" customFormat="1"/>
    <row r="865" s="332" customFormat="1"/>
    <row r="866" s="332" customFormat="1"/>
    <row r="867" s="332" customFormat="1"/>
    <row r="868" s="332" customFormat="1"/>
    <row r="869" s="332" customFormat="1"/>
    <row r="870" s="332" customFormat="1"/>
    <row r="871" s="332" customFormat="1"/>
    <row r="872" s="332" customFormat="1"/>
    <row r="873" s="332" customFormat="1"/>
    <row r="874" s="332" customFormat="1"/>
    <row r="875" s="332" customFormat="1"/>
    <row r="876" s="332" customFormat="1"/>
    <row r="877" s="332" customFormat="1"/>
    <row r="878" s="332" customFormat="1"/>
    <row r="879" s="332" customFormat="1"/>
    <row r="880" s="332" customFormat="1"/>
    <row r="881" s="332" customFormat="1"/>
    <row r="882" s="332" customFormat="1"/>
    <row r="883" s="332" customFormat="1"/>
    <row r="884" s="332" customFormat="1"/>
    <row r="885" s="332" customFormat="1"/>
    <row r="886" s="332" customFormat="1"/>
    <row r="887" s="332" customFormat="1"/>
    <row r="888" s="332" customFormat="1"/>
    <row r="889" s="332" customFormat="1"/>
    <row r="890" s="332" customFormat="1"/>
    <row r="891" s="332" customFormat="1"/>
    <row r="892" s="332" customFormat="1"/>
    <row r="893" s="332" customFormat="1"/>
    <row r="894" s="332" customFormat="1"/>
    <row r="895" s="332" customFormat="1"/>
    <row r="896" s="332" customFormat="1"/>
    <row r="897" s="332" customFormat="1"/>
    <row r="898" s="332" customFormat="1"/>
    <row r="899" s="332" customFormat="1"/>
    <row r="900" s="332" customFormat="1"/>
    <row r="901" s="332" customFormat="1"/>
    <row r="902" s="332" customFormat="1"/>
    <row r="903" s="332" customFormat="1"/>
    <row r="904" s="332" customFormat="1"/>
    <row r="905" s="332" customFormat="1"/>
    <row r="906" s="332" customFormat="1"/>
    <row r="907" s="332" customFormat="1"/>
    <row r="908" s="332" customFormat="1"/>
    <row r="909" s="332" customFormat="1"/>
    <row r="910" s="332" customFormat="1"/>
    <row r="911" s="332" customFormat="1"/>
    <row r="912" s="332" customFormat="1"/>
    <row r="913" s="332" customFormat="1"/>
    <row r="914" s="332" customFormat="1"/>
    <row r="915" s="332" customFormat="1"/>
    <row r="916" s="332" customFormat="1"/>
    <row r="917" s="332" customFormat="1"/>
    <row r="918" s="332" customFormat="1"/>
    <row r="919" s="332" customFormat="1"/>
    <row r="920" s="332" customFormat="1"/>
    <row r="921" s="332" customFormat="1"/>
    <row r="922" s="332" customFormat="1"/>
    <row r="923" s="332" customFormat="1"/>
    <row r="924" s="332" customFormat="1"/>
    <row r="925" s="332" customFormat="1"/>
    <row r="926" s="332" customFormat="1"/>
    <row r="927" s="332" customFormat="1"/>
    <row r="928" s="332" customFormat="1"/>
    <row r="929" s="332" customFormat="1"/>
    <row r="930" s="332" customFormat="1"/>
    <row r="931" s="332" customFormat="1"/>
    <row r="932" s="332" customFormat="1"/>
    <row r="933" s="332" customFormat="1"/>
    <row r="934" s="332" customFormat="1"/>
    <row r="935" s="332" customFormat="1"/>
    <row r="936" s="332" customFormat="1"/>
    <row r="937" s="332" customFormat="1"/>
    <row r="938" s="332" customFormat="1"/>
    <row r="939" s="332" customFormat="1"/>
    <row r="940" s="332" customFormat="1"/>
    <row r="941" s="332" customFormat="1"/>
    <row r="942" s="332" customFormat="1"/>
    <row r="943" s="332" customFormat="1"/>
    <row r="944" s="332" customFormat="1"/>
    <row r="945" s="332" customFormat="1"/>
    <row r="946" s="332" customFormat="1"/>
    <row r="947" s="332" customFormat="1"/>
    <row r="948" s="332" customFormat="1"/>
    <row r="949" s="332" customFormat="1"/>
    <row r="950" s="332" customFormat="1"/>
    <row r="951" s="332" customFormat="1"/>
    <row r="952" s="332" customFormat="1"/>
    <row r="953" s="332" customFormat="1"/>
    <row r="954" s="332" customFormat="1"/>
    <row r="955" s="332" customFormat="1"/>
    <row r="956" s="332" customFormat="1"/>
    <row r="957" s="332" customFormat="1"/>
    <row r="958" s="332" customFormat="1"/>
    <row r="959" s="332" customFormat="1"/>
    <row r="960" s="332" customFormat="1"/>
    <row r="961" s="332" customFormat="1"/>
    <row r="962" s="332" customFormat="1"/>
    <row r="963" s="332" customFormat="1"/>
    <row r="964" s="332" customFormat="1"/>
    <row r="965" s="332" customFormat="1"/>
    <row r="966" s="332" customFormat="1"/>
    <row r="967" s="332" customFormat="1"/>
    <row r="968" s="332" customFormat="1"/>
    <row r="969" s="332" customFormat="1"/>
    <row r="970" s="332" customFormat="1"/>
    <row r="971" s="332" customFormat="1"/>
    <row r="972" s="332" customFormat="1"/>
    <row r="973" s="332" customFormat="1"/>
    <row r="974" s="332" customFormat="1"/>
    <row r="975" s="332" customFormat="1"/>
    <row r="976" s="332" customFormat="1"/>
    <row r="977" s="332" customFormat="1"/>
    <row r="978" s="332" customFormat="1"/>
    <row r="979" s="332" customFormat="1"/>
    <row r="980" s="332" customFormat="1"/>
    <row r="981" s="332" customFormat="1"/>
    <row r="982" s="332" customFormat="1"/>
    <row r="983" s="332" customFormat="1"/>
    <row r="984" s="332" customFormat="1"/>
    <row r="985" s="332" customFormat="1"/>
    <row r="986" s="332" customFormat="1"/>
    <row r="987" s="332" customFormat="1"/>
    <row r="988" s="332" customFormat="1"/>
    <row r="989" s="332" customFormat="1"/>
    <row r="990" s="332" customFormat="1"/>
    <row r="991" s="332" customFormat="1"/>
    <row r="992" s="332" customFormat="1"/>
    <row r="993" s="332" customFormat="1"/>
    <row r="994" s="332" customFormat="1"/>
    <row r="995" s="332" customFormat="1"/>
    <row r="996" s="332" customFormat="1"/>
    <row r="997" s="332" customFormat="1"/>
    <row r="998" s="332" customFormat="1"/>
    <row r="999" s="332" customFormat="1"/>
    <row r="1000" s="332" customFormat="1"/>
    <row r="1001" s="332" customFormat="1"/>
    <row r="1002" s="332" customFormat="1"/>
    <row r="1003" s="332" customFormat="1"/>
    <row r="1004" s="332" customFormat="1"/>
    <row r="1005" s="332" customFormat="1"/>
    <row r="1006" s="332" customFormat="1"/>
    <row r="1007" s="332" customFormat="1"/>
    <row r="1008" s="332" customFormat="1"/>
    <row r="1009" s="332" customFormat="1"/>
    <row r="1010" s="332" customFormat="1"/>
    <row r="1011" s="332" customFormat="1"/>
    <row r="1012" s="332" customFormat="1"/>
    <row r="1013" s="332" customFormat="1"/>
    <row r="1014" s="332" customFormat="1"/>
    <row r="1015" s="332" customFormat="1"/>
    <row r="1016" s="332" customFormat="1"/>
    <row r="1017" s="332" customFormat="1"/>
    <row r="1018" s="332" customFormat="1"/>
    <row r="1019" s="332" customFormat="1"/>
    <row r="1020" s="332" customFormat="1"/>
    <row r="1021" s="332" customFormat="1"/>
    <row r="1022" s="332" customFormat="1"/>
    <row r="1023" s="332" customFormat="1"/>
    <row r="1024" s="332" customFormat="1"/>
    <row r="1025" s="332" customFormat="1"/>
    <row r="1026" s="332" customFormat="1"/>
    <row r="1027" s="332" customFormat="1"/>
    <row r="1028" s="332" customFormat="1"/>
    <row r="1029" s="332" customFormat="1"/>
    <row r="1030" s="332" customFormat="1"/>
    <row r="1031" s="332" customFormat="1"/>
    <row r="1032" s="332" customFormat="1"/>
    <row r="1033" s="332" customFormat="1"/>
    <row r="1034" s="332" customFormat="1"/>
    <row r="1035" s="332" customFormat="1"/>
    <row r="1036" s="332" customFormat="1"/>
    <row r="1037" s="332" customFormat="1"/>
    <row r="1038" s="332" customFormat="1"/>
    <row r="1039" s="332" customFormat="1"/>
    <row r="1040" s="332" customFormat="1"/>
    <row r="1041" s="332" customFormat="1"/>
    <row r="1042" s="332" customFormat="1"/>
    <row r="1043" s="332" customFormat="1"/>
    <row r="1044" s="332" customFormat="1"/>
    <row r="1045" s="332" customFormat="1"/>
    <row r="1046" s="332" customFormat="1"/>
    <row r="1047" s="332" customFormat="1"/>
    <row r="1048" s="332" customFormat="1"/>
    <row r="1049" s="332" customFormat="1"/>
    <row r="1050" s="332" customFormat="1"/>
    <row r="1051" s="332" customFormat="1"/>
    <row r="1052" s="332" customFormat="1"/>
    <row r="1053" s="332" customFormat="1"/>
    <row r="1054" s="332" customFormat="1"/>
    <row r="1055" s="332" customFormat="1"/>
    <row r="1056" s="332" customFormat="1"/>
    <row r="1057" s="332" customFormat="1"/>
    <row r="1058" s="332" customFormat="1"/>
    <row r="1059" s="332" customFormat="1"/>
    <row r="1060" s="332" customFormat="1"/>
    <row r="1061" s="332" customFormat="1"/>
    <row r="1062" s="332" customFormat="1"/>
    <row r="1063" s="332" customFormat="1"/>
    <row r="1064" s="332" customFormat="1"/>
    <row r="1065" s="332" customFormat="1"/>
    <row r="1066" s="332" customFormat="1"/>
    <row r="1067" s="332" customFormat="1"/>
    <row r="1068" s="332" customFormat="1"/>
    <row r="1069" s="332" customFormat="1"/>
    <row r="1070" s="332" customFormat="1"/>
    <row r="1071" s="332" customFormat="1"/>
    <row r="1072" s="332" customFormat="1"/>
    <row r="1073" s="332" customFormat="1"/>
    <row r="1074" s="332" customFormat="1"/>
    <row r="1075" s="332" customFormat="1"/>
    <row r="1076" s="332" customFormat="1"/>
    <row r="1077" s="332" customFormat="1"/>
    <row r="1078" s="332" customFormat="1"/>
    <row r="1079" s="332" customFormat="1"/>
    <row r="1080" s="332" customFormat="1"/>
    <row r="1081" s="332" customFormat="1"/>
    <row r="1082" s="332" customFormat="1"/>
    <row r="1083" s="332" customFormat="1"/>
    <row r="1084" s="332" customFormat="1"/>
    <row r="1085" s="332" customFormat="1"/>
    <row r="1086" s="332" customFormat="1"/>
    <row r="1087" s="332" customFormat="1"/>
    <row r="1088" s="332" customFormat="1"/>
    <row r="1089" s="332" customFormat="1"/>
    <row r="1090" s="332" customFormat="1"/>
    <row r="1091" s="332" customFormat="1"/>
    <row r="1092" s="332" customFormat="1"/>
    <row r="1093" s="332" customFormat="1"/>
    <row r="1094" s="332" customFormat="1"/>
    <row r="1095" s="332" customFormat="1"/>
    <row r="1096" s="332" customFormat="1"/>
    <row r="1097" s="332" customFormat="1"/>
    <row r="1098" s="332" customFormat="1"/>
    <row r="1099" s="332" customFormat="1"/>
    <row r="1100" s="332" customFormat="1"/>
    <row r="1101" s="332" customFormat="1"/>
    <row r="1102" s="332" customFormat="1"/>
    <row r="1103" s="332" customFormat="1"/>
    <row r="1104" s="332" customFormat="1"/>
    <row r="1105" s="332" customFormat="1"/>
    <row r="1106" s="332" customFormat="1"/>
    <row r="1107" s="332" customFormat="1"/>
    <row r="1108" s="332" customFormat="1"/>
    <row r="1109" s="332" customFormat="1"/>
    <row r="1110" s="332" customFormat="1"/>
    <row r="1111" s="332" customFormat="1"/>
    <row r="1112" s="332" customFormat="1"/>
    <row r="1113" s="332" customFormat="1"/>
    <row r="1114" s="332" customFormat="1"/>
    <row r="1115" s="332" customFormat="1"/>
    <row r="1116" s="332" customFormat="1"/>
    <row r="1117" s="332" customFormat="1"/>
    <row r="1118" s="332" customFormat="1"/>
    <row r="1119" s="332" customFormat="1"/>
    <row r="1120" s="332" customFormat="1"/>
    <row r="1121" s="332" customFormat="1"/>
    <row r="1122" s="332" customFormat="1"/>
    <row r="1123" s="332" customFormat="1"/>
    <row r="1124" s="332" customFormat="1"/>
    <row r="1125" s="332" customFormat="1"/>
    <row r="1126" s="332" customFormat="1"/>
    <row r="1127" s="332" customFormat="1"/>
    <row r="1128" s="332" customFormat="1"/>
    <row r="1129" s="332" customFormat="1"/>
    <row r="1130" s="332" customFormat="1"/>
    <row r="1131" s="332" customFormat="1"/>
    <row r="1132" s="332" customFormat="1"/>
    <row r="1133" s="332" customFormat="1"/>
    <row r="1134" s="332" customFormat="1"/>
    <row r="1135" s="332" customFormat="1"/>
    <row r="1136" s="332" customFormat="1"/>
    <row r="1137" s="332" customFormat="1"/>
    <row r="1138" s="332" customFormat="1"/>
    <row r="1139" s="332" customFormat="1"/>
    <row r="1140" s="332" customFormat="1"/>
    <row r="1141" s="332" customFormat="1"/>
    <row r="1142" s="332" customFormat="1"/>
    <row r="1143" s="332" customFormat="1"/>
    <row r="1144" s="332" customFormat="1"/>
    <row r="1145" s="332" customFormat="1"/>
    <row r="1146" s="332" customFormat="1"/>
    <row r="1147" s="332" customFormat="1"/>
    <row r="1148" s="332" customFormat="1"/>
    <row r="1149" s="332" customFormat="1"/>
    <row r="1150" s="332" customFormat="1"/>
    <row r="1151" s="332" customFormat="1"/>
    <row r="1152" s="332" customFormat="1"/>
    <row r="1153" s="332" customFormat="1"/>
    <row r="1154" s="332" customFormat="1"/>
    <row r="1155" s="332" customFormat="1"/>
    <row r="1156" s="332" customFormat="1"/>
    <row r="1157" s="332" customFormat="1"/>
    <row r="1158" s="332" customFormat="1"/>
    <row r="1159" s="332" customFormat="1"/>
    <row r="1160" s="332" customFormat="1"/>
    <row r="1161" s="332" customFormat="1"/>
    <row r="1162" s="332" customFormat="1"/>
    <row r="1163" s="332" customFormat="1"/>
    <row r="1164" s="332" customFormat="1"/>
    <row r="1165" s="332" customFormat="1"/>
    <row r="1166" s="332" customFormat="1"/>
    <row r="1167" s="332" customFormat="1"/>
    <row r="1168" s="332" customFormat="1"/>
    <row r="1169" s="332" customFormat="1"/>
    <row r="1170" s="332" customFormat="1"/>
    <row r="1171" s="332" customFormat="1"/>
    <row r="1172" s="332" customFormat="1"/>
    <row r="1173" s="332" customFormat="1"/>
    <row r="1174" s="332" customFormat="1"/>
    <row r="1175" s="332" customFormat="1"/>
    <row r="1176" s="332" customFormat="1"/>
    <row r="1177" s="332" customFormat="1"/>
    <row r="1178" s="332" customFormat="1"/>
    <row r="1179" s="332" customFormat="1"/>
    <row r="1180" s="332" customFormat="1"/>
    <row r="1181" s="332" customFormat="1"/>
    <row r="1182" s="332" customFormat="1"/>
    <row r="1183" s="332" customFormat="1"/>
    <row r="1184" s="332" customFormat="1"/>
    <row r="1185" s="332" customFormat="1"/>
    <row r="1186" s="332" customFormat="1"/>
    <row r="1187" s="332" customFormat="1"/>
    <row r="1188" s="332" customFormat="1"/>
    <row r="1189" s="332" customFormat="1"/>
    <row r="1190" s="332" customFormat="1"/>
    <row r="1191" s="332" customFormat="1"/>
    <row r="1192" s="332" customFormat="1"/>
    <row r="1193" s="332" customFormat="1"/>
    <row r="1194" s="332" customFormat="1"/>
    <row r="1195" s="332" customFormat="1"/>
    <row r="1196" s="332" customFormat="1"/>
    <row r="1197" s="332" customFormat="1"/>
    <row r="1198" s="332" customFormat="1"/>
    <row r="1199" s="332" customFormat="1"/>
    <row r="1200" s="332" customFormat="1"/>
    <row r="1201" s="332" customFormat="1"/>
    <row r="1202" s="332" customFormat="1"/>
    <row r="1203" s="332" customFormat="1"/>
    <row r="1204" s="332" customFormat="1"/>
    <row r="1205" s="332" customFormat="1"/>
    <row r="1206" s="332" customFormat="1"/>
    <row r="1207" s="332" customFormat="1"/>
    <row r="1208" s="332" customFormat="1"/>
    <row r="1209" s="332" customFormat="1"/>
    <row r="1210" s="332" customFormat="1"/>
    <row r="1211" s="332" customFormat="1"/>
    <row r="1212" s="332" customFormat="1"/>
    <row r="1213" s="332" customFormat="1"/>
    <row r="1214" s="332" customFormat="1"/>
    <row r="1215" s="332" customFormat="1"/>
    <row r="1216" s="332" customFormat="1"/>
    <row r="1217" s="332" customFormat="1"/>
    <row r="1218" s="332" customFormat="1"/>
    <row r="1219" s="332" customFormat="1"/>
    <row r="1220" s="332" customFormat="1"/>
    <row r="1221" s="332" customFormat="1"/>
    <row r="1222" s="332" customFormat="1"/>
    <row r="1223" s="332" customFormat="1"/>
    <row r="1224" s="332" customFormat="1"/>
    <row r="1225" s="332" customFormat="1"/>
    <row r="1226" s="332" customFormat="1"/>
    <row r="1227" s="332" customFormat="1"/>
    <row r="1228" s="332" customFormat="1"/>
    <row r="1229" s="332" customFormat="1"/>
    <row r="1230" s="332" customFormat="1"/>
    <row r="1231" s="332" customFormat="1"/>
    <row r="1232" s="332" customFormat="1"/>
    <row r="1233" s="332" customFormat="1"/>
    <row r="1234" s="332" customFormat="1"/>
    <row r="1235" s="332" customFormat="1"/>
    <row r="1236" s="332" customFormat="1"/>
    <row r="1237" s="332" customFormat="1"/>
    <row r="1238" s="332" customFormat="1"/>
    <row r="1239" s="332" customFormat="1"/>
    <row r="1240" s="332" customFormat="1"/>
    <row r="1241" s="332" customFormat="1"/>
    <row r="1242" s="332" customFormat="1"/>
    <row r="1243" s="332" customFormat="1"/>
    <row r="1244" s="332" customFormat="1"/>
    <row r="1245" s="332" customFormat="1"/>
    <row r="1246" s="332" customFormat="1"/>
    <row r="1247" s="332" customFormat="1"/>
    <row r="1248" s="332" customFormat="1"/>
    <row r="1249" s="332" customFormat="1"/>
    <row r="1250" s="332" customFormat="1"/>
    <row r="1251" s="332" customFormat="1"/>
    <row r="1252" s="332" customFormat="1"/>
    <row r="1253" s="332" customFormat="1"/>
    <row r="1254" s="332" customFormat="1"/>
    <row r="1255" s="332" customFormat="1"/>
    <row r="1256" s="332" customFormat="1"/>
    <row r="1257" s="332" customFormat="1"/>
    <row r="1258" s="332" customFormat="1"/>
    <row r="1259" s="332" customFormat="1"/>
    <row r="1260" s="332" customFormat="1"/>
    <row r="1261" s="332" customFormat="1"/>
    <row r="1262" s="332" customFormat="1"/>
    <row r="1263" s="332" customFormat="1"/>
    <row r="1264" s="332" customFormat="1"/>
    <row r="1265" s="332" customFormat="1"/>
    <row r="1266" s="332" customFormat="1"/>
    <row r="1267" s="332" customFormat="1"/>
    <row r="1268" s="332" customFormat="1"/>
    <row r="1269" s="332" customFormat="1"/>
    <row r="1270" s="332" customFormat="1"/>
    <row r="1271" s="332" customFormat="1"/>
    <row r="1272" s="332" customFormat="1"/>
    <row r="1273" s="332" customFormat="1"/>
    <row r="1274" s="332" customFormat="1"/>
    <row r="1275" s="332" customFormat="1"/>
    <row r="1276" s="332" customFormat="1"/>
    <row r="1277" s="332" customFormat="1"/>
    <row r="1278" s="332" customFormat="1"/>
    <row r="1279" s="332" customFormat="1"/>
    <row r="1280" s="332" customFormat="1"/>
    <row r="1281" s="332" customFormat="1"/>
    <row r="1282" s="332" customFormat="1"/>
    <row r="1283" s="332" customFormat="1"/>
    <row r="1284" s="332" customFormat="1"/>
    <row r="1285" s="332" customFormat="1"/>
    <row r="1286" s="332" customFormat="1"/>
    <row r="1287" s="332" customFormat="1"/>
    <row r="1288" s="332" customFormat="1"/>
    <row r="1289" s="332" customFormat="1"/>
    <row r="1290" s="332" customFormat="1"/>
    <row r="1291" s="332" customFormat="1"/>
    <row r="1292" s="332" customFormat="1"/>
    <row r="1293" s="332" customFormat="1"/>
    <row r="1294" s="332" customFormat="1"/>
    <row r="1295" s="332" customFormat="1"/>
    <row r="1296" s="332" customFormat="1"/>
    <row r="1297" s="332" customFormat="1"/>
    <row r="1298" s="332" customFormat="1"/>
    <row r="1299" s="332" customFormat="1"/>
    <row r="1300" s="332" customFormat="1"/>
    <row r="1301" s="332" customFormat="1"/>
    <row r="1302" s="332" customFormat="1"/>
    <row r="1303" s="332" customFormat="1"/>
    <row r="1304" s="332" customFormat="1"/>
    <row r="1305" s="332" customFormat="1"/>
    <row r="1306" s="332" customFormat="1"/>
    <row r="1307" s="332" customFormat="1"/>
    <row r="1308" s="332" customFormat="1"/>
    <row r="1309" s="332" customFormat="1"/>
    <row r="1310" s="332" customFormat="1"/>
    <row r="1311" s="332" customFormat="1"/>
    <row r="1312" s="332" customFormat="1"/>
    <row r="1313" s="332" customFormat="1"/>
    <row r="1314" s="332" customFormat="1"/>
    <row r="1315" s="332" customFormat="1"/>
    <row r="1316" s="332" customFormat="1"/>
    <row r="1317" s="332" customFormat="1"/>
    <row r="1318" s="332" customFormat="1"/>
    <row r="1319" s="332" customFormat="1"/>
    <row r="1320" s="332" customFormat="1"/>
    <row r="1321" s="332" customFormat="1"/>
    <row r="1322" s="332" customFormat="1"/>
    <row r="1323" s="332" customFormat="1"/>
    <row r="1324" s="332" customFormat="1"/>
    <row r="1325" s="332" customFormat="1"/>
    <row r="1326" s="332" customFormat="1"/>
    <row r="1327" s="332" customFormat="1"/>
    <row r="1328" s="332" customFormat="1"/>
    <row r="1329" s="332" customFormat="1"/>
    <row r="1330" s="332" customFormat="1"/>
    <row r="1331" s="332" customFormat="1"/>
    <row r="1332" s="332" customFormat="1"/>
    <row r="1333" s="332" customFormat="1"/>
    <row r="1334" s="332" customFormat="1"/>
    <row r="1335" s="332" customFormat="1"/>
    <row r="1336" s="332" customFormat="1"/>
    <row r="1337" s="332" customFormat="1"/>
    <row r="1338" s="332" customFormat="1"/>
    <row r="1339" s="332" customFormat="1"/>
    <row r="1340" s="332" customFormat="1"/>
    <row r="1341" s="332" customFormat="1"/>
    <row r="1342" s="332" customFormat="1"/>
    <row r="1343" s="332" customFormat="1"/>
    <row r="1344" s="332" customFormat="1"/>
    <row r="1345" s="332" customFormat="1"/>
    <row r="1346" s="332" customFormat="1"/>
    <row r="1347" s="332" customFormat="1"/>
    <row r="1348" s="332" customFormat="1"/>
    <row r="1349" s="332" customFormat="1"/>
    <row r="1350" s="332" customFormat="1"/>
    <row r="1351" s="332" customFormat="1"/>
    <row r="1352" s="332" customFormat="1"/>
    <row r="1353" s="332" customFormat="1"/>
    <row r="1354" s="332" customFormat="1"/>
    <row r="1355" s="332" customFormat="1"/>
    <row r="1356" s="332" customFormat="1"/>
    <row r="1357" s="332" customFormat="1"/>
    <row r="1358" s="332" customFormat="1"/>
    <row r="1359" s="332" customFormat="1"/>
    <row r="1360" s="332" customFormat="1"/>
    <row r="1361" s="332" customFormat="1"/>
    <row r="1362" s="332" customFormat="1"/>
    <row r="1363" s="332" customFormat="1"/>
    <row r="1364" s="332" customFormat="1"/>
    <row r="1365" s="332" customFormat="1"/>
    <row r="1366" s="332" customFormat="1"/>
    <row r="1367" s="332" customFormat="1"/>
    <row r="1368" s="332" customFormat="1"/>
    <row r="1369" s="332" customFormat="1"/>
    <row r="1370" s="332" customFormat="1"/>
    <row r="1371" s="332" customFormat="1"/>
    <row r="1372" s="332" customFormat="1"/>
    <row r="1373" s="332" customFormat="1"/>
    <row r="1374" s="332" customFormat="1"/>
    <row r="1375" s="332" customFormat="1"/>
    <row r="1376" s="332" customFormat="1"/>
    <row r="1377" s="332" customFormat="1"/>
    <row r="1378" s="332" customFormat="1"/>
    <row r="1379" s="332" customFormat="1"/>
    <row r="1380" s="332" customFormat="1"/>
    <row r="1381" s="332" customFormat="1"/>
    <row r="1382" s="332" customFormat="1"/>
    <row r="1383" s="332" customFormat="1"/>
    <row r="1384" s="332" customFormat="1"/>
    <row r="1385" s="332" customFormat="1"/>
    <row r="1386" s="332" customFormat="1"/>
    <row r="1387" s="332" customFormat="1"/>
    <row r="1388" s="332" customFormat="1"/>
    <row r="1389" s="332" customFormat="1"/>
    <row r="1390" s="332" customFormat="1"/>
    <row r="1391" s="332" customFormat="1"/>
    <row r="1392" s="332" customFormat="1"/>
    <row r="1393" s="332" customFormat="1"/>
    <row r="1394" s="332" customFormat="1"/>
    <row r="1395" s="332" customFormat="1"/>
    <row r="1396" s="332" customFormat="1"/>
    <row r="1397" s="332" customFormat="1"/>
    <row r="1398" s="332" customFormat="1"/>
    <row r="1399" s="332" customFormat="1"/>
    <row r="1400" s="332" customFormat="1"/>
    <row r="1401" s="332" customFormat="1"/>
    <row r="1402" s="332" customFormat="1"/>
    <row r="1403" s="332" customFormat="1"/>
    <row r="1404" s="332" customFormat="1"/>
    <row r="1405" s="332" customFormat="1"/>
    <row r="1406" s="332" customFormat="1"/>
    <row r="1407" s="332" customFormat="1"/>
    <row r="1408" s="332" customFormat="1"/>
    <row r="1409" s="332" customFormat="1"/>
    <row r="1410" s="332" customFormat="1"/>
    <row r="1411" s="332" customFormat="1"/>
    <row r="1412" s="332" customFormat="1"/>
    <row r="1413" s="332" customFormat="1"/>
    <row r="1414" s="332" customFormat="1"/>
    <row r="1415" s="332" customFormat="1"/>
    <row r="1416" s="332" customFormat="1"/>
    <row r="1417" s="332" customFormat="1"/>
    <row r="1418" s="332" customFormat="1"/>
    <row r="1419" s="332" customFormat="1"/>
    <row r="1420" s="332" customFormat="1"/>
    <row r="1421" s="332" customFormat="1"/>
    <row r="1422" s="332" customFormat="1"/>
    <row r="1423" s="332" customFormat="1"/>
    <row r="1424" s="332" customFormat="1"/>
    <row r="1425" s="332" customFormat="1"/>
    <row r="1426" s="332" customFormat="1"/>
    <row r="1427" s="332" customFormat="1"/>
    <row r="1428" s="332" customFormat="1"/>
    <row r="1429" s="332" customFormat="1"/>
    <row r="1430" s="332" customFormat="1"/>
    <row r="1431" s="332" customFormat="1"/>
    <row r="1432" s="332" customFormat="1"/>
    <row r="1433" s="332" customFormat="1"/>
    <row r="1434" s="332" customFormat="1"/>
    <row r="1435" s="332" customFormat="1"/>
    <row r="1436" s="332" customFormat="1"/>
    <row r="1437" s="332" customFormat="1"/>
    <row r="1438" s="332" customFormat="1"/>
    <row r="1439" s="332" customFormat="1"/>
    <row r="1440" s="332" customFormat="1"/>
    <row r="1441" s="332" customFormat="1"/>
    <row r="1442" s="332" customFormat="1"/>
    <row r="1443" s="332" customFormat="1"/>
    <row r="1444" s="332" customFormat="1"/>
    <row r="1445" s="332" customFormat="1"/>
    <row r="1446" s="332" customFormat="1"/>
    <row r="1447" s="332" customFormat="1"/>
    <row r="1448" s="332" customFormat="1"/>
    <row r="1449" s="332" customFormat="1"/>
    <row r="1450" s="332" customFormat="1"/>
    <row r="1451" s="332" customFormat="1"/>
    <row r="1452" s="332" customFormat="1"/>
    <row r="1453" s="332" customFormat="1"/>
    <row r="1454" s="332" customFormat="1"/>
    <row r="1455" s="332" customFormat="1"/>
    <row r="1456" s="332" customFormat="1"/>
    <row r="1457" s="332" customFormat="1"/>
    <row r="1458" s="332" customFormat="1"/>
    <row r="1459" s="332" customFormat="1"/>
    <row r="1460" s="332" customFormat="1"/>
    <row r="1461" s="332" customFormat="1"/>
    <row r="1462" s="332" customFormat="1"/>
    <row r="1463" s="332" customFormat="1"/>
    <row r="1464" s="332" customFormat="1"/>
    <row r="1465" s="332" customFormat="1"/>
    <row r="1466" s="332" customFormat="1"/>
    <row r="1467" s="332" customFormat="1"/>
    <row r="1468" s="332" customFormat="1"/>
    <row r="1469" s="332" customFormat="1"/>
    <row r="1470" s="332" customFormat="1"/>
    <row r="1471" s="332" customFormat="1"/>
    <row r="1472" s="332" customFormat="1"/>
    <row r="1473" s="332" customFormat="1"/>
    <row r="1474" s="332" customFormat="1"/>
    <row r="1475" s="332" customFormat="1"/>
    <row r="1476" s="332" customFormat="1"/>
    <row r="1477" s="332" customFormat="1"/>
    <row r="1478" s="332" customFormat="1"/>
    <row r="1479" s="332" customFormat="1"/>
    <row r="1480" s="332" customFormat="1"/>
    <row r="1481" s="332" customFormat="1"/>
    <row r="1482" s="332" customFormat="1"/>
    <row r="1483" s="332" customFormat="1"/>
    <row r="1484" s="332" customFormat="1"/>
    <row r="1485" s="332" customFormat="1"/>
    <row r="1486" s="332" customFormat="1"/>
    <row r="1487" s="332" customFormat="1"/>
    <row r="1488" s="332" customFormat="1"/>
    <row r="1489" s="332" customFormat="1"/>
    <row r="1490" s="332" customFormat="1"/>
    <row r="1491" s="332" customFormat="1"/>
    <row r="1492" s="332" customFormat="1"/>
    <row r="1493" s="332" customFormat="1"/>
    <row r="1494" s="332" customFormat="1"/>
    <row r="1495" s="332" customFormat="1"/>
    <row r="1496" s="332" customFormat="1"/>
    <row r="1497" s="332" customFormat="1"/>
    <row r="1498" s="332" customFormat="1"/>
    <row r="1499" s="332" customFormat="1"/>
    <row r="1500" s="332" customFormat="1"/>
    <row r="1501" s="332" customFormat="1"/>
    <row r="1502" s="332" customFormat="1"/>
    <row r="1503" s="332" customFormat="1"/>
    <row r="1504" s="332" customFormat="1"/>
    <row r="1505" s="332" customFormat="1"/>
    <row r="1506" s="332" customFormat="1"/>
    <row r="1507" s="332" customFormat="1"/>
    <row r="1508" s="332" customFormat="1"/>
    <row r="1509" s="332" customFormat="1"/>
    <row r="1510" s="332" customFormat="1"/>
    <row r="1511" s="332" customFormat="1"/>
    <row r="1512" s="332" customFormat="1"/>
    <row r="1513" s="332" customFormat="1"/>
    <row r="1514" s="332" customFormat="1"/>
    <row r="1515" s="332" customFormat="1"/>
    <row r="1516" s="332" customFormat="1"/>
    <row r="1517" s="332" customFormat="1"/>
    <row r="1518" s="332" customFormat="1"/>
    <row r="1519" s="332" customFormat="1"/>
    <row r="1520" s="332" customFormat="1"/>
    <row r="1521" s="332" customFormat="1"/>
    <row r="1522" s="332" customFormat="1"/>
    <row r="1523" s="332" customFormat="1"/>
    <row r="1524" s="332" customFormat="1"/>
    <row r="1525" s="332" customFormat="1"/>
    <row r="1526" s="332" customFormat="1"/>
    <row r="1527" s="332" customFormat="1"/>
    <row r="1528" s="332" customFormat="1"/>
    <row r="1529" s="332" customFormat="1"/>
    <row r="1530" s="332" customFormat="1"/>
    <row r="1531" s="332" customFormat="1"/>
    <row r="1532" s="332" customFormat="1"/>
    <row r="1533" s="332" customFormat="1"/>
    <row r="1534" s="332" customFormat="1"/>
    <row r="1535" s="332" customFormat="1"/>
    <row r="1536" s="332" customFormat="1"/>
    <row r="1537" s="332" customFormat="1"/>
    <row r="1538" s="332" customFormat="1"/>
    <row r="1539" s="332" customFormat="1"/>
    <row r="1540" s="332" customFormat="1"/>
    <row r="1541" s="332" customFormat="1"/>
    <row r="1542" s="332" customFormat="1"/>
    <row r="1543" s="332" customFormat="1"/>
    <row r="1544" s="332" customFormat="1"/>
    <row r="1545" s="332" customFormat="1"/>
    <row r="1546" s="332" customFormat="1"/>
    <row r="1547" s="332" customFormat="1"/>
    <row r="1548" s="332" customFormat="1"/>
    <row r="1549" s="332" customFormat="1"/>
    <row r="1550" s="332" customFormat="1"/>
    <row r="1551" s="332" customFormat="1"/>
    <row r="1552" s="332" customFormat="1"/>
    <row r="1553" s="332" customFormat="1"/>
    <row r="1554" s="332" customFormat="1"/>
    <row r="1555" s="332" customFormat="1"/>
    <row r="1556" s="332" customFormat="1"/>
    <row r="1557" s="332" customFormat="1"/>
    <row r="1558" s="332" customFormat="1"/>
    <row r="1559" s="332" customFormat="1"/>
    <row r="1560" s="332" customFormat="1"/>
    <row r="1561" s="332" customFormat="1"/>
    <row r="1562" s="332" customFormat="1"/>
    <row r="1563" s="332" customFormat="1"/>
    <row r="1564" s="332" customFormat="1"/>
    <row r="1565" s="332" customFormat="1"/>
    <row r="1566" s="332" customFormat="1"/>
    <row r="1567" s="332" customFormat="1"/>
    <row r="1568" s="332" customFormat="1"/>
    <row r="1569" s="332" customFormat="1"/>
    <row r="1570" s="332" customFormat="1"/>
    <row r="1571" s="332" customFormat="1"/>
    <row r="1572" s="332" customFormat="1"/>
    <row r="1573" s="332" customFormat="1"/>
    <row r="1574" s="332" customFormat="1"/>
    <row r="1575" s="332" customFormat="1"/>
    <row r="1576" s="332" customFormat="1"/>
    <row r="1577" s="332" customFormat="1"/>
    <row r="1578" s="332" customFormat="1"/>
    <row r="1579" s="332" customFormat="1"/>
    <row r="1580" s="332" customFormat="1"/>
    <row r="1581" s="332" customFormat="1"/>
    <row r="1582" s="332" customFormat="1"/>
    <row r="1583" s="332" customFormat="1"/>
    <row r="1584" s="332" customFormat="1"/>
    <row r="1585" s="332" customFormat="1"/>
    <row r="1586" s="332" customFormat="1"/>
    <row r="1587" s="332" customFormat="1"/>
    <row r="1588" s="332" customFormat="1"/>
    <row r="1589" s="332" customFormat="1"/>
    <row r="1590" s="332" customFormat="1"/>
    <row r="1591" s="332" customFormat="1"/>
    <row r="1592" s="332" customFormat="1"/>
    <row r="1593" s="332" customFormat="1"/>
    <row r="1594" s="332" customFormat="1"/>
    <row r="1595" s="332" customFormat="1"/>
    <row r="1596" s="332" customFormat="1"/>
    <row r="1597" s="332" customFormat="1"/>
    <row r="1598" s="332" customFormat="1"/>
    <row r="1599" s="332" customFormat="1"/>
    <row r="1600" s="332" customFormat="1"/>
    <row r="1601" s="332" customFormat="1"/>
    <row r="1602" s="332" customFormat="1"/>
    <row r="1603" s="332" customFormat="1"/>
    <row r="1604" s="332" customFormat="1"/>
    <row r="1605" s="332" customFormat="1"/>
    <row r="1606" s="332" customFormat="1"/>
    <row r="1607" s="332" customFormat="1"/>
    <row r="1608" s="332" customFormat="1"/>
    <row r="1609" s="332" customFormat="1"/>
    <row r="1610" s="332" customFormat="1"/>
    <row r="1611" s="332" customFormat="1"/>
    <row r="1612" s="332" customFormat="1"/>
    <row r="1613" s="332" customFormat="1"/>
    <row r="1614" s="332" customFormat="1"/>
    <row r="1615" s="332" customFormat="1"/>
    <row r="1616" s="332" customFormat="1"/>
    <row r="1617" s="332" customFormat="1"/>
    <row r="1618" s="332" customFormat="1"/>
    <row r="1619" s="332" customFormat="1"/>
    <row r="1620" s="332" customFormat="1"/>
    <row r="1621" s="332" customFormat="1"/>
    <row r="1622" s="332" customFormat="1"/>
    <row r="1623" s="332" customFormat="1"/>
    <row r="1624" s="332" customFormat="1"/>
    <row r="1625" s="332" customFormat="1"/>
    <row r="1626" s="332" customFormat="1"/>
    <row r="1627" s="332" customFormat="1"/>
    <row r="1628" s="332" customFormat="1"/>
    <row r="1629" s="332" customFormat="1"/>
    <row r="1630" s="332" customFormat="1"/>
    <row r="1631" s="332" customFormat="1"/>
    <row r="1632" s="332" customFormat="1"/>
    <row r="1633" s="332" customFormat="1"/>
    <row r="1634" s="332" customFormat="1"/>
    <row r="1635" s="332" customFormat="1"/>
    <row r="1636" s="332" customFormat="1"/>
    <row r="1637" s="332" customFormat="1"/>
    <row r="1638" s="332" customFormat="1"/>
    <row r="1639" s="332" customFormat="1"/>
    <row r="1640" s="332" customFormat="1"/>
    <row r="1641" s="332" customFormat="1"/>
    <row r="1642" s="332" customFormat="1"/>
    <row r="1643" s="332" customFormat="1"/>
    <row r="1644" s="332" customFormat="1"/>
    <row r="1645" s="332" customFormat="1"/>
    <row r="1646" s="332" customFormat="1"/>
    <row r="1647" s="332" customFormat="1"/>
    <row r="1648" s="332" customFormat="1"/>
    <row r="1649" s="332" customFormat="1"/>
    <row r="1650" s="332" customFormat="1"/>
    <row r="1651" s="332" customFormat="1"/>
    <row r="1652" s="332" customFormat="1"/>
    <row r="1653" s="332" customFormat="1"/>
    <row r="1654" s="332" customFormat="1"/>
    <row r="1655" s="332" customFormat="1"/>
    <row r="1656" s="332" customFormat="1"/>
    <row r="1657" s="332" customFormat="1"/>
    <row r="1658" s="332" customFormat="1"/>
    <row r="1659" s="332" customFormat="1"/>
    <row r="1660" s="332" customFormat="1"/>
    <row r="1661" s="332" customFormat="1"/>
    <row r="1662" s="332" customFormat="1"/>
    <row r="1663" s="332" customFormat="1"/>
    <row r="1664" s="332" customFormat="1"/>
    <row r="1665" s="332" customFormat="1"/>
    <row r="1666" s="332" customFormat="1"/>
    <row r="1667" s="332" customFormat="1"/>
    <row r="1668" s="332" customFormat="1"/>
    <row r="1669" s="332" customFormat="1"/>
    <row r="1670" s="332" customFormat="1"/>
    <row r="1671" s="332" customFormat="1"/>
    <row r="1672" s="332" customFormat="1"/>
    <row r="1673" s="332" customFormat="1"/>
    <row r="1674" s="332" customFormat="1"/>
    <row r="1675" s="332" customFormat="1"/>
    <row r="1676" s="332" customFormat="1"/>
    <row r="1677" s="332" customFormat="1"/>
    <row r="1678" s="332" customFormat="1"/>
    <row r="1679" s="332" customFormat="1"/>
    <row r="1680" s="332" customFormat="1"/>
    <row r="1681" s="332" customFormat="1"/>
    <row r="1682" s="332" customFormat="1"/>
    <row r="1683" s="332" customFormat="1"/>
    <row r="1684" s="332" customFormat="1"/>
    <row r="1685" s="332" customFormat="1"/>
    <row r="1686" s="332" customFormat="1"/>
    <row r="1687" s="332" customFormat="1"/>
    <row r="1688" s="332" customFormat="1"/>
    <row r="1689" s="332" customFormat="1"/>
    <row r="1690" s="332" customFormat="1"/>
    <row r="1691" s="332" customFormat="1"/>
    <row r="1692" s="332" customFormat="1"/>
    <row r="1693" s="332" customFormat="1"/>
    <row r="1694" s="332" customFormat="1"/>
    <row r="1695" s="332" customFormat="1"/>
    <row r="1696" s="332" customFormat="1"/>
    <row r="1697" s="332" customFormat="1"/>
    <row r="1698" s="332" customFormat="1"/>
    <row r="1699" s="332" customFormat="1"/>
    <row r="1700" s="332" customFormat="1"/>
    <row r="1701" s="332" customFormat="1"/>
    <row r="1702" s="332" customFormat="1"/>
    <row r="1703" s="332" customFormat="1"/>
    <row r="1704" s="332" customFormat="1"/>
    <row r="1705" s="332" customFormat="1"/>
    <row r="1706" s="332" customFormat="1"/>
    <row r="1707" s="332" customFormat="1"/>
    <row r="1708" s="332" customFormat="1"/>
    <row r="1709" s="332" customFormat="1"/>
    <row r="1710" s="332" customFormat="1"/>
    <row r="1711" s="332" customFormat="1"/>
    <row r="1712" s="332" customFormat="1"/>
    <row r="1713" s="332" customFormat="1"/>
    <row r="1714" s="332" customFormat="1"/>
    <row r="1715" s="332" customFormat="1"/>
    <row r="1716" s="332" customFormat="1"/>
    <row r="1717" s="332" customFormat="1"/>
    <row r="1718" s="332" customFormat="1"/>
    <row r="1719" s="332" customFormat="1"/>
    <row r="1720" s="332" customFormat="1"/>
    <row r="1721" s="332" customFormat="1"/>
    <row r="1722" s="332" customFormat="1"/>
    <row r="1723" s="332" customFormat="1"/>
    <row r="1724" s="332" customFormat="1"/>
    <row r="1725" s="332" customFormat="1"/>
    <row r="1726" s="332" customFormat="1"/>
    <row r="1727" s="332" customFormat="1"/>
    <row r="1728" s="332" customFormat="1"/>
    <row r="1729" s="332" customFormat="1"/>
    <row r="1730" s="332" customFormat="1"/>
    <row r="1731" s="332" customFormat="1"/>
    <row r="1732" s="332" customFormat="1"/>
    <row r="1733" s="332" customFormat="1"/>
    <row r="1734" s="332" customFormat="1"/>
    <row r="1735" s="332" customFormat="1"/>
    <row r="1736" s="332" customFormat="1"/>
    <row r="1737" s="332" customFormat="1"/>
    <row r="1738" s="332" customFormat="1"/>
    <row r="1739" s="332" customFormat="1"/>
    <row r="1740" s="332" customFormat="1"/>
    <row r="1741" s="332" customFormat="1"/>
    <row r="1742" s="332" customFormat="1"/>
    <row r="1743" s="332" customFormat="1"/>
    <row r="1744" s="332" customFormat="1"/>
    <row r="1745" s="332" customFormat="1"/>
    <row r="1746" s="332" customFormat="1"/>
    <row r="1747" s="332" customFormat="1"/>
    <row r="1748" s="332" customFormat="1"/>
    <row r="1749" s="332" customFormat="1"/>
    <row r="1750" s="332" customFormat="1"/>
    <row r="1751" s="332" customFormat="1"/>
    <row r="1752" s="332" customFormat="1"/>
    <row r="1753" s="332" customFormat="1"/>
    <row r="1754" s="332" customFormat="1"/>
    <row r="1755" s="332" customFormat="1"/>
    <row r="1756" s="332" customFormat="1"/>
    <row r="1757" s="332" customFormat="1"/>
    <row r="1758" s="332" customFormat="1"/>
    <row r="1759" s="332" customFormat="1"/>
    <row r="1760" s="332" customFormat="1"/>
    <row r="1761" s="332" customFormat="1"/>
    <row r="1762" s="332" customFormat="1"/>
    <row r="1763" s="332" customFormat="1"/>
    <row r="1764" s="332" customFormat="1"/>
    <row r="1765" s="332" customFormat="1"/>
    <row r="1766" s="332" customFormat="1"/>
    <row r="1767" s="332" customFormat="1"/>
    <row r="1768" s="332" customFormat="1"/>
    <row r="1769" s="332" customFormat="1"/>
    <row r="1770" s="332" customFormat="1"/>
    <row r="1771" s="332" customFormat="1"/>
    <row r="1772" s="332" customFormat="1"/>
    <row r="1773" s="332" customFormat="1"/>
    <row r="1774" s="332" customFormat="1"/>
    <row r="1775" s="332" customFormat="1"/>
    <row r="1776" s="332" customFormat="1"/>
    <row r="1777" s="332" customFormat="1"/>
    <row r="1778" s="332" customFormat="1"/>
    <row r="1779" s="332" customFormat="1"/>
    <row r="1780" s="332" customFormat="1"/>
    <row r="1781" s="332" customFormat="1"/>
    <row r="1782" s="332" customFormat="1"/>
    <row r="1783" s="332" customFormat="1"/>
    <row r="1784" s="332" customFormat="1"/>
    <row r="1785" s="332" customFormat="1"/>
    <row r="1786" s="332" customFormat="1"/>
    <row r="1787" s="332" customFormat="1"/>
    <row r="1788" s="332" customFormat="1"/>
    <row r="1789" s="332" customFormat="1"/>
    <row r="1790" s="332" customFormat="1"/>
    <row r="1791" s="332" customFormat="1"/>
    <row r="1792" s="332" customFormat="1"/>
    <row r="1793" s="332" customFormat="1"/>
    <row r="1794" s="332" customFormat="1"/>
    <row r="1795" s="332" customFormat="1"/>
    <row r="1796" s="332" customFormat="1"/>
    <row r="1797" s="332" customFormat="1"/>
    <row r="1798" s="332" customFormat="1"/>
    <row r="1799" s="332" customFormat="1"/>
    <row r="1800" s="332" customFormat="1"/>
    <row r="1801" s="332" customFormat="1"/>
    <row r="1802" s="332" customFormat="1"/>
    <row r="1803" s="332" customFormat="1"/>
    <row r="1804" s="332" customFormat="1"/>
    <row r="1805" s="332" customFormat="1"/>
    <row r="1806" s="332" customFormat="1"/>
    <row r="1807" s="332" customFormat="1"/>
    <row r="1808" s="332" customFormat="1"/>
    <row r="1809" s="332" customFormat="1"/>
    <row r="1810" s="332" customFormat="1"/>
    <row r="1811" s="332" customFormat="1"/>
    <row r="1812" s="332" customFormat="1"/>
    <row r="1813" s="332" customFormat="1"/>
    <row r="1814" s="332" customFormat="1"/>
    <row r="1815" s="332" customFormat="1"/>
    <row r="1816" s="332" customFormat="1"/>
    <row r="1817" s="332" customFormat="1"/>
    <row r="1818" s="332" customFormat="1"/>
    <row r="1819" s="332" customFormat="1"/>
    <row r="1820" s="332" customFormat="1"/>
    <row r="1821" s="332" customFormat="1"/>
    <row r="1822" s="332" customFormat="1"/>
    <row r="1823" s="332" customFormat="1"/>
    <row r="1824" s="332" customFormat="1"/>
    <row r="1825" s="332" customFormat="1"/>
    <row r="1826" s="332" customFormat="1"/>
    <row r="1827" s="332" customFormat="1"/>
    <row r="1828" s="332" customFormat="1"/>
    <row r="1829" s="332" customFormat="1"/>
    <row r="1830" s="332" customFormat="1"/>
    <row r="1831" s="332" customFormat="1"/>
    <row r="1832" s="332" customFormat="1"/>
    <row r="1833" s="332" customFormat="1"/>
    <row r="1834" s="332" customFormat="1"/>
    <row r="1835" s="332" customFormat="1"/>
    <row r="1836" s="332" customFormat="1"/>
    <row r="1837" s="332" customFormat="1"/>
    <row r="1838" s="332" customFormat="1"/>
    <row r="1839" s="332" customFormat="1"/>
    <row r="1840" s="332" customFormat="1"/>
    <row r="1841" s="332" customFormat="1"/>
    <row r="1842" s="332" customFormat="1"/>
    <row r="1843" s="332" customFormat="1"/>
    <row r="1844" s="332" customFormat="1"/>
    <row r="1845" s="332" customFormat="1"/>
    <row r="1846" s="332" customFormat="1"/>
    <row r="1847" s="332" customFormat="1"/>
    <row r="1848" s="332" customFormat="1"/>
    <row r="1849" s="332" customFormat="1"/>
    <row r="1850" s="332" customFormat="1"/>
    <row r="1851" s="332" customFormat="1"/>
    <row r="1852" s="332" customFormat="1"/>
    <row r="1853" s="332" customFormat="1"/>
    <row r="1854" s="332" customFormat="1"/>
    <row r="1855" s="332" customFormat="1"/>
    <row r="1856" s="332" customFormat="1"/>
    <row r="1857" s="332" customFormat="1"/>
    <row r="1858" s="332" customFormat="1"/>
    <row r="1859" s="332" customFormat="1"/>
    <row r="1860" s="332" customFormat="1"/>
    <row r="1861" s="332" customFormat="1"/>
    <row r="1862" s="332" customFormat="1"/>
    <row r="1863" s="332" customFormat="1"/>
    <row r="1864" s="332" customFormat="1"/>
    <row r="1865" s="332" customFormat="1"/>
    <row r="1866" s="332" customFormat="1"/>
    <row r="1867" s="332" customFormat="1"/>
    <row r="1868" s="332" customFormat="1"/>
    <row r="1869" s="332" customFormat="1"/>
    <row r="1870" s="332" customFormat="1"/>
    <row r="1871" s="332" customFormat="1"/>
    <row r="1872" s="332" customFormat="1"/>
    <row r="1873" s="332" customFormat="1"/>
    <row r="1874" s="332" customFormat="1"/>
    <row r="1875" s="332" customFormat="1"/>
    <row r="1876" s="332" customFormat="1"/>
    <row r="1877" s="332" customFormat="1"/>
    <row r="1878" s="332" customFormat="1"/>
    <row r="1879" s="332" customFormat="1"/>
    <row r="1880" s="332" customFormat="1"/>
    <row r="1881" s="332" customFormat="1"/>
    <row r="1882" s="332" customFormat="1"/>
    <row r="1883" s="332" customFormat="1"/>
    <row r="1884" s="332" customFormat="1"/>
    <row r="1885" s="332" customFormat="1"/>
    <row r="1886" s="332" customFormat="1"/>
    <row r="1887" s="332" customFormat="1"/>
    <row r="1888" s="332" customFormat="1"/>
    <row r="1889" s="332" customFormat="1"/>
    <row r="1890" s="332" customFormat="1"/>
    <row r="1891" s="332" customFormat="1"/>
    <row r="1892" s="332" customFormat="1"/>
    <row r="1893" s="332" customFormat="1"/>
    <row r="1894" s="332" customFormat="1"/>
    <row r="1895" s="332" customFormat="1"/>
    <row r="1896" s="332" customFormat="1"/>
    <row r="1897" s="332" customFormat="1"/>
    <row r="1898" s="332" customFormat="1"/>
    <row r="1899" s="332" customFormat="1"/>
    <row r="1900" s="332" customFormat="1"/>
    <row r="1901" s="332" customFormat="1"/>
    <row r="1902" s="332" customFormat="1"/>
    <row r="1903" s="332" customFormat="1"/>
    <row r="1904" s="332" customFormat="1"/>
    <row r="1905" s="332" customFormat="1"/>
    <row r="1906" s="332" customFormat="1"/>
    <row r="1907" s="332" customFormat="1"/>
    <row r="1908" s="332" customFormat="1"/>
    <row r="1909" s="332" customFormat="1"/>
    <row r="1910" s="332" customFormat="1"/>
    <row r="1911" s="332" customFormat="1"/>
    <row r="1912" s="332" customFormat="1"/>
    <row r="1913" s="332" customFormat="1"/>
    <row r="1914" s="332" customFormat="1"/>
    <row r="1915" s="332" customFormat="1"/>
    <row r="1916" s="332" customFormat="1"/>
    <row r="1917" s="332" customFormat="1"/>
    <row r="1918" s="332" customFormat="1"/>
    <row r="1919" s="332" customFormat="1"/>
    <row r="1920" s="332" customFormat="1"/>
    <row r="1921" s="332" customFormat="1"/>
    <row r="1922" s="332" customFormat="1"/>
    <row r="1923" s="332" customFormat="1"/>
    <row r="1924" s="332" customFormat="1"/>
    <row r="1925" s="332" customFormat="1"/>
    <row r="1926" s="332" customFormat="1"/>
    <row r="1927" s="332" customFormat="1"/>
    <row r="1928" s="332" customFormat="1"/>
    <row r="1929" s="332" customFormat="1"/>
    <row r="1930" s="332" customFormat="1"/>
    <row r="1931" s="332" customFormat="1"/>
    <row r="1932" s="332" customFormat="1"/>
    <row r="1933" s="332" customFormat="1"/>
    <row r="1934" s="332" customFormat="1"/>
    <row r="1935" s="332" customFormat="1"/>
    <row r="1936" s="332" customFormat="1"/>
    <row r="1937" s="332" customFormat="1"/>
    <row r="1938" s="332" customFormat="1"/>
    <row r="1939" s="332" customFormat="1"/>
    <row r="1940" s="332" customFormat="1"/>
    <row r="1941" s="332" customFormat="1"/>
    <row r="1942" s="332" customFormat="1"/>
    <row r="1943" s="332" customFormat="1"/>
    <row r="1944" s="332" customFormat="1"/>
    <row r="1945" s="332" customFormat="1"/>
    <row r="1946" s="332" customFormat="1"/>
    <row r="1947" s="332" customFormat="1"/>
    <row r="1948" s="332" customFormat="1"/>
    <row r="1949" s="332" customFormat="1"/>
    <row r="1950" s="332" customFormat="1"/>
    <row r="1951" s="332" customFormat="1"/>
    <row r="1952" s="332" customFormat="1"/>
    <row r="1953" s="332" customFormat="1"/>
    <row r="1954" s="332" customFormat="1"/>
    <row r="1955" s="332" customFormat="1"/>
    <row r="1956" s="332" customFormat="1"/>
    <row r="1957" s="332" customFormat="1"/>
    <row r="1958" s="332" customFormat="1"/>
    <row r="1959" s="332" customFormat="1"/>
    <row r="1960" s="332" customFormat="1"/>
    <row r="1961" s="332" customFormat="1"/>
    <row r="1962" s="332" customFormat="1"/>
    <row r="1963" s="332" customFormat="1"/>
    <row r="1964" s="332" customFormat="1"/>
    <row r="1965" s="332" customFormat="1"/>
    <row r="1966" s="332" customFormat="1"/>
    <row r="1967" s="332" customFormat="1"/>
    <row r="1968" s="332" customFormat="1"/>
    <row r="1969" s="332" customFormat="1"/>
    <row r="1970" s="332" customFormat="1"/>
    <row r="1971" s="332" customFormat="1"/>
    <row r="1972" s="332" customFormat="1"/>
    <row r="1973" s="332" customFormat="1"/>
    <row r="1974" s="332" customFormat="1"/>
    <row r="1975" s="332" customFormat="1"/>
    <row r="1976" s="332" customFormat="1"/>
    <row r="1977" s="332" customFormat="1"/>
    <row r="1978" s="332" customFormat="1"/>
    <row r="1979" s="332" customFormat="1"/>
    <row r="1980" s="332" customFormat="1"/>
    <row r="1981" s="332" customFormat="1"/>
    <row r="1982" s="332" customFormat="1"/>
    <row r="1983" s="332" customFormat="1"/>
    <row r="1984" s="332" customFormat="1"/>
    <row r="1985" s="332" customFormat="1"/>
    <row r="1986" s="332" customFormat="1"/>
    <row r="1987" s="332" customFormat="1"/>
    <row r="1988" s="332" customFormat="1"/>
    <row r="1989" s="332" customFormat="1"/>
    <row r="1990" s="332" customFormat="1"/>
    <row r="1991" s="332" customFormat="1"/>
    <row r="1992" s="332" customFormat="1"/>
    <row r="1993" s="332" customFormat="1"/>
    <row r="1994" s="332" customFormat="1"/>
    <row r="1995" s="332" customFormat="1"/>
    <row r="1996" s="332" customFormat="1"/>
    <row r="1997" s="332" customFormat="1"/>
    <row r="1998" s="332" customFormat="1"/>
    <row r="1999" s="332" customFormat="1"/>
    <row r="2000" s="332" customFormat="1"/>
    <row r="2001" s="332" customFormat="1"/>
    <row r="2002" s="332" customFormat="1"/>
    <row r="2003" s="332" customFormat="1"/>
    <row r="2004" s="332" customFormat="1"/>
    <row r="2005" s="332" customFormat="1"/>
    <row r="2006" s="332" customFormat="1"/>
    <row r="2007" s="332" customFormat="1"/>
    <row r="2008" s="332" customFormat="1"/>
    <row r="2009" s="332" customFormat="1"/>
    <row r="2010" s="332" customFormat="1"/>
    <row r="2011" s="332" customFormat="1"/>
    <row r="2012" s="332" customFormat="1"/>
    <row r="2013" s="332" customFormat="1"/>
    <row r="2014" s="332" customFormat="1"/>
    <row r="2015" s="332" customFormat="1"/>
    <row r="2016" s="332" customFormat="1"/>
    <row r="2017" s="332" customFormat="1"/>
    <row r="2018" s="332" customFormat="1"/>
    <row r="2019" s="332" customFormat="1"/>
    <row r="2020" s="332" customFormat="1"/>
    <row r="2021" s="332" customFormat="1"/>
    <row r="2022" s="332" customFormat="1"/>
    <row r="2023" s="332" customFormat="1"/>
    <row r="2024" s="332" customFormat="1"/>
    <row r="2025" s="332" customFormat="1"/>
    <row r="2026" s="332" customFormat="1"/>
    <row r="2027" s="332" customFormat="1"/>
    <row r="2028" s="332" customFormat="1"/>
    <row r="2029" s="332" customFormat="1"/>
    <row r="2030" s="332" customFormat="1"/>
    <row r="2031" s="332" customFormat="1"/>
    <row r="2032" s="332" customFormat="1"/>
    <row r="2033" s="332" customFormat="1"/>
    <row r="2034" s="332" customFormat="1"/>
    <row r="2035" s="332" customFormat="1"/>
    <row r="2036" s="332" customFormat="1"/>
    <row r="2037" s="332" customFormat="1"/>
    <row r="2038" s="332" customFormat="1"/>
    <row r="2039" s="332" customFormat="1"/>
    <row r="2040" s="332" customFormat="1"/>
    <row r="2041" s="332" customFormat="1"/>
    <row r="2042" s="332" customFormat="1"/>
    <row r="2043" s="332" customFormat="1"/>
    <row r="2044" s="332" customFormat="1"/>
    <row r="2045" s="332" customFormat="1"/>
    <row r="2046" s="332" customFormat="1"/>
    <row r="2047" s="332" customFormat="1"/>
    <row r="2048" s="332" customFormat="1"/>
    <row r="2049" s="332" customFormat="1"/>
    <row r="2050" s="332" customFormat="1"/>
    <row r="2051" s="332" customFormat="1"/>
    <row r="2052" s="332" customFormat="1"/>
    <row r="2053" s="332" customFormat="1"/>
    <row r="2054" s="332" customFormat="1"/>
  </sheetData>
  <sheetProtection algorithmName="SHA-512" hashValue="wmWtDHqO/5saoJ8XjLpnqXBVgx+XagSO1KTHrtZOEXKmbP7aJa6Er3ZrF5Ihmkic3HW63yfn5SCRvxQgK3Of3A==" saltValue="ah1alHOAl2Wyg8XJwRcebA==" spinCount="100000" sheet="1" formatCells="0"/>
  <mergeCells count="20">
    <mergeCell ref="A64:H64"/>
    <mergeCell ref="A5:L5"/>
    <mergeCell ref="A63:L63"/>
    <mergeCell ref="A61:B61"/>
    <mergeCell ref="A62:K62"/>
    <mergeCell ref="A60:K60"/>
    <mergeCell ref="A57:A58"/>
    <mergeCell ref="A38:H38"/>
    <mergeCell ref="A40:A47"/>
    <mergeCell ref="A59:B59"/>
    <mergeCell ref="A39:B39"/>
    <mergeCell ref="A48:A56"/>
    <mergeCell ref="A2:L2"/>
    <mergeCell ref="A31:A36"/>
    <mergeCell ref="A6:H6"/>
    <mergeCell ref="A24:L24"/>
    <mergeCell ref="A16:A20"/>
    <mergeCell ref="A26:H26"/>
    <mergeCell ref="A27:A30"/>
    <mergeCell ref="A7:A9"/>
  </mergeCells>
  <pageMargins left="0.23622047244094491" right="0.11811023622047245" top="0.78740157480314965" bottom="0.59055118110236227" header="0.51181102362204722" footer="0.39370078740157483"/>
  <pageSetup paperSize="9" scale="97" fitToHeight="0" orientation="landscape" horizontalDpi="300" verticalDpi="300" r:id="rId1"/>
  <headerFooter alignWithMargins="0">
    <oddHeader>&amp;C&amp;A&amp;RSeite &amp;P von &amp;N</oddHeader>
    <oddFooter xml:space="preserve">&amp;RF-Satz zum LRV-SH </oddFooter>
  </headerFooter>
  <rowBreaks count="1" manualBreakCount="1">
    <brk id="3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rgb="FF7030A0"/>
    <pageSetUpPr fitToPage="1"/>
  </sheetPr>
  <dimension ref="A1:R2026"/>
  <sheetViews>
    <sheetView zoomScaleNormal="100" workbookViewId="0">
      <pane ySplit="3" topLeftCell="A28" activePane="bottomLeft" state="frozen"/>
      <selection pane="bottomLeft" activeCell="C41" sqref="C41"/>
    </sheetView>
  </sheetViews>
  <sheetFormatPr baseColWidth="10" defaultColWidth="11.44140625" defaultRowHeight="13.2" outlineLevelCol="1"/>
  <cols>
    <col min="1" max="1" width="13.6640625" style="333" customWidth="1"/>
    <col min="2" max="2" width="38.33203125" style="333" customWidth="1"/>
    <col min="3" max="3" width="14.88671875" style="326" customWidth="1"/>
    <col min="4" max="5" width="14.88671875" style="326" hidden="1" customWidth="1" outlineLevel="1"/>
    <col min="6" max="6" width="16" style="326" customWidth="1" collapsed="1"/>
    <col min="7" max="7" width="16" style="326" customWidth="1"/>
    <col min="8" max="9" width="14.88671875" style="326" customWidth="1"/>
    <col min="10" max="10" width="18.109375" style="326" customWidth="1"/>
    <col min="11" max="11" width="17" style="326" customWidth="1"/>
    <col min="12" max="12" width="17" style="333" customWidth="1"/>
    <col min="13" max="16384" width="11.44140625" style="333"/>
  </cols>
  <sheetData>
    <row r="1" spans="1:18" ht="13.8" thickBot="1">
      <c r="A1" s="535" t="str">
        <f>Basis!A1</f>
        <v>Stand: 27.01.2025</v>
      </c>
      <c r="B1" s="536"/>
      <c r="C1" s="332"/>
      <c r="D1" s="332"/>
      <c r="E1" s="332"/>
      <c r="F1" s="537" t="str">
        <f>+"Az.:"&amp;+Basis!B4</f>
        <v>Az.:</v>
      </c>
      <c r="G1" s="537"/>
      <c r="H1" s="537"/>
      <c r="I1" s="537"/>
      <c r="J1" s="538"/>
      <c r="K1" s="538"/>
    </row>
    <row r="2" spans="1:18" s="334" customFormat="1" ht="27" customHeight="1" thickBot="1">
      <c r="A2" s="1304" t="s">
        <v>432</v>
      </c>
      <c r="B2" s="1305"/>
      <c r="C2" s="1305"/>
      <c r="D2" s="1305"/>
      <c r="E2" s="1305"/>
      <c r="F2" s="1305"/>
      <c r="G2" s="1305"/>
      <c r="H2" s="1305"/>
      <c r="I2" s="1305"/>
      <c r="J2" s="1305"/>
      <c r="K2" s="1305"/>
      <c r="L2" s="1306"/>
    </row>
    <row r="3" spans="1:18" s="334" customFormat="1" ht="55.2" customHeight="1" thickBot="1">
      <c r="A3" s="541" t="s">
        <v>393</v>
      </c>
      <c r="B3" s="542" t="s">
        <v>330</v>
      </c>
      <c r="C3" s="510" t="s">
        <v>431</v>
      </c>
      <c r="D3" s="511" t="s">
        <v>394</v>
      </c>
      <c r="E3" s="511" t="s">
        <v>395</v>
      </c>
      <c r="F3" s="511" t="s">
        <v>396</v>
      </c>
      <c r="G3" s="511" t="s">
        <v>721</v>
      </c>
      <c r="H3" s="510" t="s">
        <v>397</v>
      </c>
      <c r="I3" s="504" t="s">
        <v>398</v>
      </c>
      <c r="J3" s="503" t="s">
        <v>624</v>
      </c>
      <c r="K3" s="543" t="s">
        <v>399</v>
      </c>
      <c r="L3" s="544" t="s">
        <v>430</v>
      </c>
    </row>
    <row r="4" spans="1:18" s="334" customFormat="1" ht="27" customHeight="1" thickBot="1">
      <c r="A4" s="1311" t="s">
        <v>593</v>
      </c>
      <c r="B4" s="1312"/>
      <c r="C4" s="1312"/>
      <c r="D4" s="1312"/>
      <c r="E4" s="1312"/>
      <c r="F4" s="1312"/>
      <c r="G4" s="1312"/>
      <c r="H4" s="1312"/>
      <c r="I4" s="1312"/>
      <c r="J4" s="1312"/>
      <c r="K4" s="1312"/>
      <c r="L4" s="1313"/>
    </row>
    <row r="5" spans="1:18" ht="17.399999999999999" customHeight="1" thickBot="1">
      <c r="A5" s="539"/>
      <c r="B5" s="491" t="s">
        <v>485</v>
      </c>
      <c r="C5" s="520">
        <f>Basis!$D$29*IF(Basis!B27=1,SUM('(A) Personal'!C15:C21)/Basis!B36*60,SUM('(B) Personal'!C15:C21)/Basis!B36*60)*Basis!B25</f>
        <v>0</v>
      </c>
      <c r="D5" s="490"/>
      <c r="E5" s="490"/>
      <c r="F5" s="490"/>
      <c r="G5" s="490"/>
      <c r="H5" s="491"/>
      <c r="I5" s="519"/>
      <c r="J5" s="492"/>
      <c r="K5" s="492"/>
      <c r="L5" s="525"/>
    </row>
    <row r="6" spans="1:18" s="335" customFormat="1" ht="18.75" customHeight="1">
      <c r="A6" s="1342" t="s">
        <v>401</v>
      </c>
      <c r="B6" s="1343"/>
      <c r="C6" s="1343"/>
      <c r="D6" s="1343"/>
      <c r="E6" s="1343"/>
      <c r="F6" s="1343"/>
      <c r="G6" s="1343"/>
      <c r="H6" s="1343"/>
      <c r="I6" s="493"/>
      <c r="J6" s="492">
        <f>SUM(J7:J15)</f>
        <v>0</v>
      </c>
      <c r="K6" s="492">
        <f>SUM(K7:K15)</f>
        <v>0</v>
      </c>
      <c r="L6" s="540">
        <f>IF(Basis!$D$39=1,"",IF(ISERROR(K6/$C$5),0,K6/$C$5))</f>
        <v>0</v>
      </c>
    </row>
    <row r="7" spans="1:18" s="334" customFormat="1" ht="42" customHeight="1">
      <c r="A7" s="1344" t="s">
        <v>594</v>
      </c>
      <c r="B7" s="426" t="s">
        <v>545</v>
      </c>
      <c r="C7" s="495"/>
      <c r="D7" s="496"/>
      <c r="E7" s="497" t="str">
        <f>IF(D7&lt;&gt;0,"1:"&amp;+ROUND(pz/D7,2),"")</f>
        <v/>
      </c>
      <c r="F7" s="947">
        <f>IF(Basis!$B$27=1,'(A) Personal'!D15,'(B) Personal'!D15)</f>
        <v>0</v>
      </c>
      <c r="G7" s="947">
        <f>IF(Basis!$B$27=1,'(A) Personal'!E15,'(B) Personal'!E15)</f>
        <v>0</v>
      </c>
      <c r="H7" s="495"/>
      <c r="I7" s="956"/>
      <c r="J7" s="788">
        <f>SUM(F7:H7)</f>
        <v>0</v>
      </c>
      <c r="K7" s="951">
        <f>SUM(F7:H7)</f>
        <v>0</v>
      </c>
      <c r="L7" s="526">
        <f>IF(Basis!$D$39=1,"",IF(ISERROR(K7/$C$5),0,K7/$C$5))</f>
        <v>0</v>
      </c>
      <c r="N7" s="338"/>
      <c r="O7" s="338"/>
      <c r="P7" s="338"/>
      <c r="Q7" s="338"/>
      <c r="R7" s="338"/>
    </row>
    <row r="8" spans="1:18" s="334" customFormat="1" ht="42" customHeight="1">
      <c r="A8" s="1345"/>
      <c r="B8" s="426" t="s">
        <v>633</v>
      </c>
      <c r="C8" s="495"/>
      <c r="D8" s="496"/>
      <c r="E8" s="497"/>
      <c r="F8" s="947">
        <f>IF(Basis!$B$27=1,'(A) Personal'!D16,'(B) Personal'!D16)</f>
        <v>0</v>
      </c>
      <c r="G8" s="947">
        <f>IF(Basis!$B$27=1,'(A) Personal'!E16,'(B) Personal'!E16)</f>
        <v>0</v>
      </c>
      <c r="H8" s="495"/>
      <c r="I8" s="956"/>
      <c r="J8" s="788">
        <f t="shared" ref="J8:J14" si="0">SUM(F8:H8)</f>
        <v>0</v>
      </c>
      <c r="K8" s="951">
        <f t="shared" ref="K8:K14" si="1">SUM(F8:H8)</f>
        <v>0</v>
      </c>
      <c r="L8" s="526">
        <f>IF(Basis!$D$39=1,"",IF(ISERROR(K8/$C$5),0,K8/$C$5))</f>
        <v>0</v>
      </c>
      <c r="N8" s="338"/>
      <c r="O8" s="338"/>
      <c r="P8" s="338"/>
      <c r="Q8" s="338"/>
      <c r="R8" s="338"/>
    </row>
    <row r="9" spans="1:18" s="334" customFormat="1" ht="42" customHeight="1">
      <c r="A9" s="1345"/>
      <c r="B9" s="426" t="s">
        <v>574</v>
      </c>
      <c r="C9" s="495"/>
      <c r="D9" s="496"/>
      <c r="E9" s="497"/>
      <c r="F9" s="947">
        <f>IF(Basis!$B$27=1,'(A) Personal'!D17,'(B) Personal'!D17)</f>
        <v>0</v>
      </c>
      <c r="G9" s="947">
        <f>IF(Basis!$B$27=1,'(A) Personal'!E17,'(B) Personal'!E17)</f>
        <v>0</v>
      </c>
      <c r="H9" s="495"/>
      <c r="I9" s="956"/>
      <c r="J9" s="788">
        <f t="shared" si="0"/>
        <v>0</v>
      </c>
      <c r="K9" s="951">
        <f t="shared" si="1"/>
        <v>0</v>
      </c>
      <c r="L9" s="526">
        <f>IF(Basis!$D$39=1,"",IF(ISERROR(K9/$C$5),0,K9/$C$5))</f>
        <v>0</v>
      </c>
      <c r="N9" s="338"/>
      <c r="O9" s="338"/>
      <c r="P9" s="338"/>
      <c r="Q9" s="338"/>
      <c r="R9" s="338"/>
    </row>
    <row r="10" spans="1:18" s="334" customFormat="1" ht="42" customHeight="1">
      <c r="A10" s="1345"/>
      <c r="B10" s="426" t="s">
        <v>595</v>
      </c>
      <c r="C10" s="495"/>
      <c r="D10" s="496"/>
      <c r="E10" s="497"/>
      <c r="F10" s="947">
        <f>IF(Basis!$B$27=1,'(A) Personal'!D18,'(B) Personal'!D18)</f>
        <v>0</v>
      </c>
      <c r="G10" s="947">
        <f>IF(Basis!$B$27=1,'(A) Personal'!E18,'(B) Personal'!E18)</f>
        <v>0</v>
      </c>
      <c r="H10" s="495"/>
      <c r="I10" s="956"/>
      <c r="J10" s="788">
        <f t="shared" si="0"/>
        <v>0</v>
      </c>
      <c r="K10" s="951">
        <f t="shared" si="1"/>
        <v>0</v>
      </c>
      <c r="L10" s="526">
        <f>IF(Basis!$D$39=1,"",IF(ISERROR(K10/$C$5),0,K10/$C$5))</f>
        <v>0</v>
      </c>
      <c r="N10" s="338"/>
      <c r="O10" s="338"/>
      <c r="P10" s="338"/>
      <c r="Q10" s="338"/>
      <c r="R10" s="338"/>
    </row>
    <row r="11" spans="1:18" s="334" customFormat="1" ht="42" customHeight="1">
      <c r="A11" s="1345"/>
      <c r="B11" s="426" t="s">
        <v>596</v>
      </c>
      <c r="C11" s="495"/>
      <c r="D11" s="496"/>
      <c r="E11" s="497"/>
      <c r="F11" s="947">
        <f>IF(Basis!$B$27=1,'(A) Personal'!D19,'(B) Personal'!D19)</f>
        <v>0</v>
      </c>
      <c r="G11" s="947">
        <f>IF(Basis!$B$27=1,'(A) Personal'!E19,'(B) Personal'!E19)</f>
        <v>0</v>
      </c>
      <c r="H11" s="495"/>
      <c r="I11" s="956"/>
      <c r="J11" s="788">
        <f t="shared" si="0"/>
        <v>0</v>
      </c>
      <c r="K11" s="951">
        <f t="shared" si="1"/>
        <v>0</v>
      </c>
      <c r="L11" s="526">
        <f>IF(Basis!$D$39=1,"",IF(ISERROR(K11/$C$5),0,K11/$C$5))</f>
        <v>0</v>
      </c>
      <c r="N11" s="338"/>
      <c r="O11" s="338"/>
      <c r="P11" s="338"/>
      <c r="Q11" s="338"/>
      <c r="R11" s="338"/>
    </row>
    <row r="12" spans="1:18" s="334" customFormat="1" ht="42" customHeight="1">
      <c r="A12" s="1345"/>
      <c r="B12" s="426" t="s">
        <v>185</v>
      </c>
      <c r="C12" s="495"/>
      <c r="D12" s="496"/>
      <c r="E12" s="497"/>
      <c r="F12" s="947">
        <f>IF(Basis!$B$27=1,'(A) Personal'!D20,'(B) Personal'!D20)</f>
        <v>0</v>
      </c>
      <c r="G12" s="947">
        <f>IF(Basis!$B$27=1,'(A) Personal'!E20,'(B) Personal'!E20)</f>
        <v>0</v>
      </c>
      <c r="H12" s="495"/>
      <c r="I12" s="956"/>
      <c r="J12" s="788">
        <f t="shared" si="0"/>
        <v>0</v>
      </c>
      <c r="K12" s="951">
        <f t="shared" si="1"/>
        <v>0</v>
      </c>
      <c r="L12" s="526">
        <f>IF(Basis!$D$39=1,"",IF(ISERROR(K12/$C$5),0,K12/$C$5))</f>
        <v>0</v>
      </c>
      <c r="N12" s="338"/>
      <c r="O12" s="338"/>
      <c r="P12" s="338"/>
      <c r="Q12" s="338"/>
      <c r="R12" s="338"/>
    </row>
    <row r="13" spans="1:18" s="334" customFormat="1" ht="42" customHeight="1">
      <c r="A13" s="1345"/>
      <c r="B13" s="426" t="s">
        <v>331</v>
      </c>
      <c r="C13" s="495"/>
      <c r="D13" s="496"/>
      <c r="E13" s="497"/>
      <c r="F13" s="947">
        <f>IF(Basis!$B$27=1,'(A) Personal'!D21,'(B) Personal'!D21)</f>
        <v>0</v>
      </c>
      <c r="G13" s="947">
        <f>IF(Basis!$B$27=1,'(A) Personal'!E21,'(B) Personal'!E21)</f>
        <v>0</v>
      </c>
      <c r="H13" s="495"/>
      <c r="I13" s="956"/>
      <c r="J13" s="788">
        <f t="shared" si="0"/>
        <v>0</v>
      </c>
      <c r="K13" s="951">
        <f t="shared" si="1"/>
        <v>0</v>
      </c>
      <c r="L13" s="526">
        <f>IF(Basis!$D$39=1,"",IF(ISERROR(K13/$C$5),0,K13/$C$5))</f>
        <v>0</v>
      </c>
      <c r="N13" s="338"/>
      <c r="O13" s="338"/>
      <c r="P13" s="338"/>
      <c r="Q13" s="338"/>
      <c r="R13" s="338"/>
    </row>
    <row r="14" spans="1:18" s="334" customFormat="1" ht="42" customHeight="1">
      <c r="A14" s="1345"/>
      <c r="B14" s="426" t="s">
        <v>535</v>
      </c>
      <c r="C14" s="495"/>
      <c r="D14" s="496"/>
      <c r="E14" s="497"/>
      <c r="F14" s="948"/>
      <c r="G14" s="948"/>
      <c r="H14" s="495"/>
      <c r="I14" s="956"/>
      <c r="J14" s="788">
        <f t="shared" si="0"/>
        <v>0</v>
      </c>
      <c r="K14" s="951">
        <f t="shared" si="1"/>
        <v>0</v>
      </c>
      <c r="L14" s="526">
        <f>IF(Basis!$D$39=1,"",IF(ISERROR(K14/$C$5),0,K14/$C$5))</f>
        <v>0</v>
      </c>
      <c r="N14" s="338"/>
      <c r="O14" s="338"/>
      <c r="P14" s="338"/>
      <c r="Q14" s="338"/>
      <c r="R14" s="338"/>
    </row>
    <row r="15" spans="1:18" ht="42" customHeight="1" thickBot="1">
      <c r="A15" s="1346"/>
      <c r="B15" s="546" t="s">
        <v>534</v>
      </c>
      <c r="C15" s="547"/>
      <c r="D15" s="548"/>
      <c r="E15" s="549"/>
      <c r="F15" s="547"/>
      <c r="G15" s="547"/>
      <c r="H15" s="791"/>
      <c r="I15" s="962"/>
      <c r="J15" s="791">
        <f>F15+G15</f>
        <v>0</v>
      </c>
      <c r="K15" s="952">
        <f>F15+G15</f>
        <v>0</v>
      </c>
      <c r="L15" s="550">
        <f>IF(Basis!$D$39=1,"",IF(ISERROR(K15/$C$5),0,K15/$C$5))</f>
        <v>0</v>
      </c>
    </row>
    <row r="16" spans="1:18" ht="13.8" thickBot="1">
      <c r="C16" s="333"/>
      <c r="D16" s="333"/>
      <c r="E16" s="333"/>
      <c r="F16" s="333"/>
      <c r="G16" s="333"/>
      <c r="H16" s="333"/>
      <c r="I16" s="333"/>
      <c r="J16" s="515"/>
      <c r="K16" s="333"/>
    </row>
    <row r="17" spans="1:18" s="334" customFormat="1" ht="27" customHeight="1" thickBot="1">
      <c r="A17" s="1311" t="s">
        <v>435</v>
      </c>
      <c r="B17" s="1312"/>
      <c r="C17" s="1312"/>
      <c r="D17" s="1312"/>
      <c r="E17" s="1312"/>
      <c r="F17" s="1312"/>
      <c r="G17" s="1312"/>
      <c r="H17" s="1312"/>
      <c r="I17" s="1312"/>
      <c r="J17" s="1312"/>
      <c r="K17" s="1312"/>
      <c r="L17" s="1313"/>
    </row>
    <row r="18" spans="1:18" ht="17.399999999999999" customHeight="1" thickBot="1">
      <c r="A18" s="539"/>
      <c r="B18" s="491" t="s">
        <v>485</v>
      </c>
      <c r="C18" s="520">
        <f>Basis!$D$29*IF(Basis!B27=1,SUM('(A) Personal'!C23:C39)/Basis!B37*60,SUM('(B) Personal'!C23:C39)/Basis!B37*60)*Basis!B25</f>
        <v>0</v>
      </c>
      <c r="D18" s="490"/>
      <c r="E18" s="490"/>
      <c r="F18" s="490"/>
      <c r="G18" s="490"/>
      <c r="H18" s="491"/>
      <c r="I18" s="519"/>
      <c r="J18" s="492"/>
      <c r="K18" s="492"/>
      <c r="L18" s="525"/>
    </row>
    <row r="19" spans="1:18" s="335" customFormat="1" ht="18.75" customHeight="1">
      <c r="A19" s="1342" t="s">
        <v>401</v>
      </c>
      <c r="B19" s="1343"/>
      <c r="C19" s="1343"/>
      <c r="D19" s="1343"/>
      <c r="E19" s="1343"/>
      <c r="F19" s="1343"/>
      <c r="G19" s="1343"/>
      <c r="H19" s="1343"/>
      <c r="I19" s="493"/>
      <c r="J19" s="492">
        <f>SUM(J20:J38)</f>
        <v>0</v>
      </c>
      <c r="K19" s="492">
        <f>SUM(K20:K38)</f>
        <v>0</v>
      </c>
      <c r="L19" s="540">
        <f>IF(Basis!$D$39=1,"",IF(ISERROR(K19/$C$18),0,K19/$C$18))</f>
        <v>0</v>
      </c>
    </row>
    <row r="20" spans="1:18" s="334" customFormat="1" ht="42" customHeight="1">
      <c r="A20" s="1344" t="s">
        <v>436</v>
      </c>
      <c r="B20" s="426" t="s">
        <v>545</v>
      </c>
      <c r="C20" s="495"/>
      <c r="D20" s="496"/>
      <c r="E20" s="497" t="str">
        <f>IF(D20&lt;&gt;0,"1:"&amp;+ROUND(pz/D20,2),"")</f>
        <v/>
      </c>
      <c r="F20" s="947">
        <f>IF(Basis!$B$27=1,'(A) Personal'!D23,'(B) Personal'!D23)</f>
        <v>0</v>
      </c>
      <c r="G20" s="947">
        <f>IF(Basis!$B$27=1,'(A) Personal'!E23,'(B) Personal'!E23)</f>
        <v>0</v>
      </c>
      <c r="H20" s="495"/>
      <c r="I20" s="956"/>
      <c r="J20" s="788">
        <f>SUM(F20:H20)</f>
        <v>0</v>
      </c>
      <c r="K20" s="951">
        <f>SUM(F20:H20)</f>
        <v>0</v>
      </c>
      <c r="L20" s="526">
        <f>IF(Basis!$D$39=1,"",IF(ISERROR(K20/$C$18),0,K20/$C$18))</f>
        <v>0</v>
      </c>
      <c r="N20" s="338"/>
      <c r="O20" s="338"/>
      <c r="P20" s="338"/>
      <c r="Q20" s="338"/>
      <c r="R20" s="338"/>
    </row>
    <row r="21" spans="1:18" s="334" customFormat="1" ht="42" customHeight="1">
      <c r="A21" s="1345"/>
      <c r="B21" s="426" t="s">
        <v>633</v>
      </c>
      <c r="C21" s="495"/>
      <c r="D21" s="496"/>
      <c r="E21" s="497"/>
      <c r="F21" s="947">
        <f>IF(Basis!$B$27=1,'(A) Personal'!D24,'(B) Personal'!D24)</f>
        <v>0</v>
      </c>
      <c r="G21" s="947">
        <f>IF(Basis!$B$27=1,'(A) Personal'!E24,'(B) Personal'!E24)</f>
        <v>0</v>
      </c>
      <c r="H21" s="495"/>
      <c r="I21" s="956"/>
      <c r="J21" s="788">
        <f t="shared" ref="J21:J37" si="2">SUM(F21:H21)</f>
        <v>0</v>
      </c>
      <c r="K21" s="951">
        <f t="shared" ref="K21:K37" si="3">SUM(F21:H21)</f>
        <v>0</v>
      </c>
      <c r="L21" s="526">
        <f>IF(Basis!$D$39=1,"",IF(ISERROR(K21/$C$18),0,K21/$C$18))</f>
        <v>0</v>
      </c>
      <c r="N21" s="338"/>
      <c r="O21" s="338"/>
      <c r="P21" s="338"/>
      <c r="Q21" s="338"/>
      <c r="R21" s="338"/>
    </row>
    <row r="22" spans="1:18" s="334" customFormat="1" ht="42" customHeight="1">
      <c r="A22" s="1345"/>
      <c r="B22" s="426" t="s">
        <v>574</v>
      </c>
      <c r="C22" s="495"/>
      <c r="D22" s="496"/>
      <c r="E22" s="497"/>
      <c r="F22" s="947">
        <f>IF(Basis!$B$27=1,'(A) Personal'!D25,'(B) Personal'!D25)</f>
        <v>0</v>
      </c>
      <c r="G22" s="947">
        <f>IF(Basis!$B$27=1,'(A) Personal'!E25,'(B) Personal'!E25)</f>
        <v>0</v>
      </c>
      <c r="H22" s="495"/>
      <c r="I22" s="956"/>
      <c r="J22" s="788">
        <f t="shared" si="2"/>
        <v>0</v>
      </c>
      <c r="K22" s="951">
        <f t="shared" si="3"/>
        <v>0</v>
      </c>
      <c r="L22" s="526">
        <f>IF(Basis!$D$39=1,"",IF(ISERROR(K22/$C$18),0,K22/$C$18))</f>
        <v>0</v>
      </c>
      <c r="N22" s="338"/>
      <c r="O22" s="338"/>
      <c r="P22" s="338"/>
      <c r="Q22" s="338"/>
      <c r="R22" s="338"/>
    </row>
    <row r="23" spans="1:18" s="334" customFormat="1" ht="42" customHeight="1">
      <c r="A23" s="1345"/>
      <c r="B23" s="426" t="s">
        <v>546</v>
      </c>
      <c r="C23" s="495"/>
      <c r="D23" s="496"/>
      <c r="E23" s="497"/>
      <c r="F23" s="947">
        <f>IF(Basis!$B$27=1,'(A) Personal'!D26,'(B) Personal'!D26)</f>
        <v>0</v>
      </c>
      <c r="G23" s="947">
        <f>IF(Basis!$B$27=1,'(A) Personal'!E26,'(B) Personal'!E26)</f>
        <v>0</v>
      </c>
      <c r="H23" s="495"/>
      <c r="I23" s="956"/>
      <c r="J23" s="788">
        <f t="shared" si="2"/>
        <v>0</v>
      </c>
      <c r="K23" s="951">
        <f t="shared" si="3"/>
        <v>0</v>
      </c>
      <c r="L23" s="526">
        <f>IF(Basis!$D$39=1,"",IF(ISERROR(K23/$C$18),0,K23/$C$18))</f>
        <v>0</v>
      </c>
      <c r="N23" s="338"/>
      <c r="O23" s="338"/>
      <c r="P23" s="338"/>
      <c r="Q23" s="338"/>
      <c r="R23" s="338"/>
    </row>
    <row r="24" spans="1:18" s="334" customFormat="1" ht="42" customHeight="1">
      <c r="A24" s="1345"/>
      <c r="B24" s="426" t="s">
        <v>596</v>
      </c>
      <c r="C24" s="495"/>
      <c r="D24" s="496"/>
      <c r="E24" s="497"/>
      <c r="F24" s="947">
        <f>IF(Basis!$B$27=1,'(A) Personal'!D27,'(B) Personal'!D27)</f>
        <v>0</v>
      </c>
      <c r="G24" s="947">
        <f>IF(Basis!$B$27=1,'(A) Personal'!E27,'(B) Personal'!E27)</f>
        <v>0</v>
      </c>
      <c r="H24" s="495"/>
      <c r="I24" s="956"/>
      <c r="J24" s="788">
        <f t="shared" si="2"/>
        <v>0</v>
      </c>
      <c r="K24" s="951">
        <f t="shared" si="3"/>
        <v>0</v>
      </c>
      <c r="L24" s="526">
        <f>IF(Basis!$D$39=1,"",IF(ISERROR(K24/$C$18),0,K24/$C$18))</f>
        <v>0</v>
      </c>
      <c r="N24" s="338"/>
      <c r="O24" s="338"/>
      <c r="P24" s="338"/>
      <c r="Q24" s="338"/>
      <c r="R24" s="338"/>
    </row>
    <row r="25" spans="1:18" s="334" customFormat="1" ht="42" customHeight="1">
      <c r="A25" s="1345"/>
      <c r="B25" s="426" t="s">
        <v>185</v>
      </c>
      <c r="C25" s="495"/>
      <c r="D25" s="496"/>
      <c r="E25" s="497"/>
      <c r="F25" s="947">
        <f>IF(Basis!$B$27=1,'(A) Personal'!D28,'(B) Personal'!D28)</f>
        <v>0</v>
      </c>
      <c r="G25" s="947">
        <f>IF(Basis!$B$27=1,'(A) Personal'!E28,'(B) Personal'!E28)</f>
        <v>0</v>
      </c>
      <c r="H25" s="495"/>
      <c r="I25" s="956"/>
      <c r="J25" s="788">
        <f t="shared" si="2"/>
        <v>0</v>
      </c>
      <c r="K25" s="951">
        <f t="shared" si="3"/>
        <v>0</v>
      </c>
      <c r="L25" s="526">
        <f>IF(Basis!$D$39=1,"",IF(ISERROR(K25/$C$18),0,K25/$C$18))</f>
        <v>0</v>
      </c>
      <c r="N25" s="338"/>
      <c r="O25" s="338"/>
      <c r="P25" s="338"/>
      <c r="Q25" s="338"/>
      <c r="R25" s="338"/>
    </row>
    <row r="26" spans="1:18" s="334" customFormat="1" ht="30" customHeight="1">
      <c r="A26" s="1345"/>
      <c r="B26" s="426" t="s">
        <v>597</v>
      </c>
      <c r="C26" s="495"/>
      <c r="D26" s="496"/>
      <c r="E26" s="497" t="str">
        <f>IF(D26&lt;&gt;0,"1:"&amp;+ROUND(pz/D26,2),"")</f>
        <v/>
      </c>
      <c r="F26" s="947">
        <f>IF(Basis!$B$27=1,'(A) Personal'!D29,'(B) Personal'!D29)</f>
        <v>0</v>
      </c>
      <c r="G26" s="947">
        <f>IF(Basis!$B$27=1,'(A) Personal'!E29,'(B) Personal'!E29)</f>
        <v>0</v>
      </c>
      <c r="H26" s="495"/>
      <c r="I26" s="956"/>
      <c r="J26" s="788">
        <f t="shared" si="2"/>
        <v>0</v>
      </c>
      <c r="K26" s="951">
        <f t="shared" si="3"/>
        <v>0</v>
      </c>
      <c r="L26" s="526">
        <f>IF(Basis!$D$39=1,"",IF(ISERROR(K26/$C$18),0,K26/$C$18))</f>
        <v>0</v>
      </c>
      <c r="N26" s="338"/>
      <c r="O26" s="338"/>
      <c r="P26" s="338"/>
      <c r="Q26" s="338"/>
      <c r="R26" s="338"/>
    </row>
    <row r="27" spans="1:18" s="334" customFormat="1" ht="30" customHeight="1">
      <c r="A27" s="1345"/>
      <c r="B27" s="426" t="s">
        <v>556</v>
      </c>
      <c r="C27" s="495"/>
      <c r="D27" s="496"/>
      <c r="E27" s="497"/>
      <c r="F27" s="947">
        <f>IF(Basis!$B$27=1,'(A) Personal'!D30,'(B) Personal'!D30)</f>
        <v>0</v>
      </c>
      <c r="G27" s="947">
        <f>IF(Basis!$B$27=1,'(A) Personal'!E30,'(B) Personal'!E30)</f>
        <v>0</v>
      </c>
      <c r="H27" s="495"/>
      <c r="I27" s="956"/>
      <c r="J27" s="788">
        <f t="shared" si="2"/>
        <v>0</v>
      </c>
      <c r="K27" s="951">
        <f t="shared" si="3"/>
        <v>0</v>
      </c>
      <c r="L27" s="526">
        <f>IF(Basis!$D$39=1,"",IF(ISERROR(K27/$C$18),0,K27/$C$18))</f>
        <v>0</v>
      </c>
      <c r="N27" s="338"/>
      <c r="O27" s="338"/>
      <c r="P27" s="338"/>
      <c r="Q27" s="338"/>
      <c r="R27" s="338"/>
    </row>
    <row r="28" spans="1:18" s="334" customFormat="1" ht="30" customHeight="1">
      <c r="A28" s="1345"/>
      <c r="B28" s="426" t="s">
        <v>552</v>
      </c>
      <c r="C28" s="495"/>
      <c r="D28" s="496"/>
      <c r="E28" s="497"/>
      <c r="F28" s="947">
        <f>IF(Basis!$B$27=1,'(A) Personal'!D31,'(B) Personal'!D31)</f>
        <v>0</v>
      </c>
      <c r="G28" s="947">
        <f>IF(Basis!$B$27=1,'(A) Personal'!E31,'(B) Personal'!E31)</f>
        <v>0</v>
      </c>
      <c r="H28" s="495"/>
      <c r="I28" s="956"/>
      <c r="J28" s="788">
        <f t="shared" si="2"/>
        <v>0</v>
      </c>
      <c r="K28" s="951">
        <f t="shared" si="3"/>
        <v>0</v>
      </c>
      <c r="L28" s="526">
        <f>IF(Basis!$D$39=1,"",IF(ISERROR(K28/$C$18),0,K28/$C$18))</f>
        <v>0</v>
      </c>
      <c r="N28" s="338"/>
      <c r="O28" s="338"/>
      <c r="P28" s="338"/>
      <c r="Q28" s="338"/>
      <c r="R28" s="338"/>
    </row>
    <row r="29" spans="1:18" s="334" customFormat="1" ht="30" customHeight="1">
      <c r="A29" s="1345"/>
      <c r="B29" s="426" t="s">
        <v>634</v>
      </c>
      <c r="C29" s="495"/>
      <c r="D29" s="496"/>
      <c r="E29" s="497"/>
      <c r="F29" s="947">
        <f>IF(Basis!$B$27=1,'(A) Personal'!D32,'(B) Personal'!D32)</f>
        <v>0</v>
      </c>
      <c r="G29" s="947">
        <f>IF(Basis!$B$27=1,'(A) Personal'!E32,'(B) Personal'!E32)</f>
        <v>0</v>
      </c>
      <c r="H29" s="495"/>
      <c r="I29" s="956"/>
      <c r="J29" s="788">
        <f t="shared" si="2"/>
        <v>0</v>
      </c>
      <c r="K29" s="951">
        <f t="shared" si="3"/>
        <v>0</v>
      </c>
      <c r="L29" s="526">
        <f>IF(Basis!$D$39=1,"",IF(ISERROR(K29/$C$18),0,K29/$C$18))</f>
        <v>0</v>
      </c>
      <c r="N29" s="338"/>
      <c r="O29" s="338"/>
      <c r="P29" s="338"/>
      <c r="Q29" s="338"/>
      <c r="R29" s="338"/>
    </row>
    <row r="30" spans="1:18" s="334" customFormat="1" ht="30" customHeight="1">
      <c r="A30" s="1345"/>
      <c r="B30" s="426" t="s">
        <v>549</v>
      </c>
      <c r="C30" s="495"/>
      <c r="D30" s="496"/>
      <c r="E30" s="497"/>
      <c r="F30" s="947">
        <f>IF(Basis!$B$27=1,'(A) Personal'!D33,'(B) Personal'!D33)</f>
        <v>0</v>
      </c>
      <c r="G30" s="947">
        <f>IF(Basis!$B$27=1,'(A) Personal'!E33,'(B) Personal'!E33)</f>
        <v>0</v>
      </c>
      <c r="H30" s="495"/>
      <c r="I30" s="956"/>
      <c r="J30" s="788">
        <f t="shared" si="2"/>
        <v>0</v>
      </c>
      <c r="K30" s="951">
        <f t="shared" si="3"/>
        <v>0</v>
      </c>
      <c r="L30" s="526">
        <f>IF(Basis!$D$39=1,"",IF(ISERROR(K30/$C$18),0,K30/$C$18))</f>
        <v>0</v>
      </c>
      <c r="N30" s="338"/>
      <c r="O30" s="338"/>
      <c r="P30" s="338"/>
      <c r="Q30" s="338"/>
      <c r="R30" s="338"/>
    </row>
    <row r="31" spans="1:18" s="334" customFormat="1" ht="30" customHeight="1">
      <c r="A31" s="1345"/>
      <c r="B31" s="426" t="s">
        <v>553</v>
      </c>
      <c r="C31" s="495"/>
      <c r="D31" s="496"/>
      <c r="E31" s="497"/>
      <c r="F31" s="947">
        <f>IF(Basis!$B$27=1,'(A) Personal'!D34,'(B) Personal'!D34)</f>
        <v>0</v>
      </c>
      <c r="G31" s="947">
        <f>IF(Basis!$B$27=1,'(A) Personal'!E34,'(B) Personal'!E34)</f>
        <v>0</v>
      </c>
      <c r="H31" s="495"/>
      <c r="I31" s="956"/>
      <c r="J31" s="788">
        <f t="shared" si="2"/>
        <v>0</v>
      </c>
      <c r="K31" s="951">
        <f t="shared" si="3"/>
        <v>0</v>
      </c>
      <c r="L31" s="526">
        <f>IF(Basis!$D$39=1,"",IF(ISERROR(K31/$C$18),0,K31/$C$18))</f>
        <v>0</v>
      </c>
      <c r="N31" s="338"/>
      <c r="O31" s="338"/>
      <c r="P31" s="338"/>
      <c r="Q31" s="338"/>
      <c r="R31" s="338"/>
    </row>
    <row r="32" spans="1:18" s="334" customFormat="1" ht="30" customHeight="1">
      <c r="A32" s="1345"/>
      <c r="B32" s="426" t="s">
        <v>550</v>
      </c>
      <c r="C32" s="495"/>
      <c r="D32" s="496"/>
      <c r="E32" s="497"/>
      <c r="F32" s="947">
        <f>IF(Basis!$B$27=1,'(A) Personal'!D35,'(B) Personal'!D35)</f>
        <v>0</v>
      </c>
      <c r="G32" s="947">
        <f>IF(Basis!$B$27=1,'(A) Personal'!E35,'(B) Personal'!E35)</f>
        <v>0</v>
      </c>
      <c r="H32" s="495"/>
      <c r="I32" s="956"/>
      <c r="J32" s="788">
        <f t="shared" si="2"/>
        <v>0</v>
      </c>
      <c r="K32" s="951">
        <f t="shared" si="3"/>
        <v>0</v>
      </c>
      <c r="L32" s="526">
        <f>IF(Basis!$D$39=1,"",IF(ISERROR(K32/$C$18),0,K32/$C$18))</f>
        <v>0</v>
      </c>
      <c r="N32" s="338"/>
      <c r="O32" s="338"/>
      <c r="P32" s="338"/>
      <c r="Q32" s="338"/>
      <c r="R32" s="338"/>
    </row>
    <row r="33" spans="1:18" s="334" customFormat="1" ht="30" customHeight="1">
      <c r="A33" s="1345"/>
      <c r="B33" s="426" t="s">
        <v>575</v>
      </c>
      <c r="C33" s="495"/>
      <c r="D33" s="496"/>
      <c r="E33" s="497"/>
      <c r="F33" s="947">
        <f>IF(Basis!$B$27=1,'(A) Personal'!D36,'(B) Personal'!D36)</f>
        <v>0</v>
      </c>
      <c r="G33" s="947">
        <f>IF(Basis!$B$27=1,'(A) Personal'!E36,'(B) Personal'!E36)</f>
        <v>0</v>
      </c>
      <c r="H33" s="495"/>
      <c r="I33" s="956"/>
      <c r="J33" s="788">
        <f t="shared" si="2"/>
        <v>0</v>
      </c>
      <c r="K33" s="951">
        <f t="shared" si="3"/>
        <v>0</v>
      </c>
      <c r="L33" s="526">
        <f>IF(Basis!$D$39=1,"",IF(ISERROR(K33/$C$18),0,K33/$C$18))</f>
        <v>0</v>
      </c>
      <c r="N33" s="338"/>
      <c r="O33" s="338"/>
      <c r="P33" s="338"/>
      <c r="Q33" s="338"/>
      <c r="R33" s="338"/>
    </row>
    <row r="34" spans="1:18" s="334" customFormat="1" ht="30" customHeight="1">
      <c r="A34" s="1345"/>
      <c r="B34" s="334" t="s">
        <v>482</v>
      </c>
      <c r="C34" s="495"/>
      <c r="D34" s="496"/>
      <c r="E34" s="497"/>
      <c r="F34" s="947">
        <f>IF(Basis!$B$27=1,'(A) Personal'!D37,'(B) Personal'!D37)</f>
        <v>0</v>
      </c>
      <c r="G34" s="947">
        <f>IF(Basis!$B$27=1,'(A) Personal'!E37,'(B) Personal'!E37)</f>
        <v>0</v>
      </c>
      <c r="H34" s="495"/>
      <c r="I34" s="956"/>
      <c r="J34" s="788">
        <f t="shared" si="2"/>
        <v>0</v>
      </c>
      <c r="K34" s="951">
        <f t="shared" si="3"/>
        <v>0</v>
      </c>
      <c r="L34" s="526">
        <f>IF(Basis!$D$39=1,"",IF(ISERROR(K34/$C$18),0,K34/$C$18))</f>
        <v>0</v>
      </c>
      <c r="N34" s="338"/>
      <c r="O34" s="338"/>
      <c r="P34" s="338"/>
      <c r="Q34" s="338"/>
      <c r="R34" s="338"/>
    </row>
    <row r="35" spans="1:18" s="334" customFormat="1" ht="30" customHeight="1">
      <c r="A35" s="1345"/>
      <c r="B35" s="426" t="s">
        <v>548</v>
      </c>
      <c r="C35" s="495"/>
      <c r="D35" s="496"/>
      <c r="E35" s="497"/>
      <c r="F35" s="947">
        <f>IF(Basis!$B$27=1,'(A) Personal'!D38,'(B) Personal'!D38)</f>
        <v>0</v>
      </c>
      <c r="G35" s="947">
        <f>IF(Basis!$B$27=1,'(A) Personal'!E38,'(B) Personal'!E38)</f>
        <v>0</v>
      </c>
      <c r="H35" s="495"/>
      <c r="I35" s="956"/>
      <c r="J35" s="788">
        <f t="shared" si="2"/>
        <v>0</v>
      </c>
      <c r="K35" s="951">
        <f t="shared" si="3"/>
        <v>0</v>
      </c>
      <c r="L35" s="526">
        <f>IF(Basis!$D$39=1,"",IF(ISERROR(K35/$C$18),0,K35/$C$18))</f>
        <v>0</v>
      </c>
      <c r="N35" s="338"/>
      <c r="O35" s="338"/>
      <c r="P35" s="338"/>
      <c r="Q35" s="338"/>
      <c r="R35" s="338"/>
    </row>
    <row r="36" spans="1:18" s="334" customFormat="1" ht="30" customHeight="1">
      <c r="A36" s="1345"/>
      <c r="B36" s="426" t="s">
        <v>331</v>
      </c>
      <c r="C36" s="495"/>
      <c r="D36" s="496"/>
      <c r="E36" s="497"/>
      <c r="F36" s="947">
        <f>IF(Basis!$B$27=1,'(A) Personal'!D39,'(B) Personal'!D39)</f>
        <v>0</v>
      </c>
      <c r="G36" s="947">
        <f>IF(Basis!$B$27=1,'(A) Personal'!E39,'(B) Personal'!E39)</f>
        <v>0</v>
      </c>
      <c r="H36" s="495"/>
      <c r="I36" s="956"/>
      <c r="J36" s="788">
        <f t="shared" si="2"/>
        <v>0</v>
      </c>
      <c r="K36" s="951">
        <f t="shared" si="3"/>
        <v>0</v>
      </c>
      <c r="L36" s="526">
        <f>IF(Basis!$D$39=1,"",IF(ISERROR(K36/$C$18),0,K36/$C$18))</f>
        <v>0</v>
      </c>
      <c r="N36" s="338"/>
      <c r="O36" s="338"/>
      <c r="P36" s="338"/>
      <c r="Q36" s="338"/>
      <c r="R36" s="338"/>
    </row>
    <row r="37" spans="1:18" s="334" customFormat="1" ht="30" customHeight="1">
      <c r="A37" s="1345"/>
      <c r="B37" s="426" t="s">
        <v>535</v>
      </c>
      <c r="C37" s="495"/>
      <c r="D37" s="496"/>
      <c r="E37" s="497"/>
      <c r="F37" s="495"/>
      <c r="G37" s="495"/>
      <c r="H37" s="495"/>
      <c r="I37" s="956"/>
      <c r="J37" s="788">
        <f t="shared" si="2"/>
        <v>0</v>
      </c>
      <c r="K37" s="951">
        <f t="shared" si="3"/>
        <v>0</v>
      </c>
      <c r="L37" s="526">
        <f>IF(Basis!$D$39=1,"",IF(ISERROR(K37/$C$18),0,K37/$C$18))</f>
        <v>0</v>
      </c>
      <c r="N37" s="338"/>
      <c r="O37" s="338"/>
      <c r="P37" s="338"/>
      <c r="Q37" s="338"/>
      <c r="R37" s="338"/>
    </row>
    <row r="38" spans="1:18" ht="30" customHeight="1" thickBot="1">
      <c r="A38" s="1346"/>
      <c r="B38" s="546" t="s">
        <v>534</v>
      </c>
      <c r="C38" s="547"/>
      <c r="D38" s="548"/>
      <c r="E38" s="549"/>
      <c r="F38" s="547"/>
      <c r="G38" s="547"/>
      <c r="H38" s="791"/>
      <c r="I38" s="962"/>
      <c r="J38" s="791">
        <f>F38+G38</f>
        <v>0</v>
      </c>
      <c r="K38" s="952">
        <f>F38+G38</f>
        <v>0</v>
      </c>
      <c r="L38" s="550">
        <f>IF(Basis!$D$39=1,"",IF(ISERROR(K38/$C$18),0,K38/$C$18))</f>
        <v>0</v>
      </c>
    </row>
    <row r="39" spans="1:18" ht="13.8" thickBot="1">
      <c r="C39" s="333"/>
      <c r="D39" s="333"/>
      <c r="E39" s="333"/>
      <c r="F39" s="333"/>
      <c r="G39" s="333"/>
      <c r="H39" s="333"/>
      <c r="I39" s="333"/>
      <c r="J39" s="515"/>
      <c r="K39" s="333"/>
    </row>
    <row r="40" spans="1:18" s="334" customFormat="1" ht="27" customHeight="1" thickBot="1">
      <c r="A40" s="1311" t="str">
        <f>IF(Basis!D39=1,"Assistenzleistung nach § 78 Abs. 2 SGB IX (gemeinsame Kalkulation Nr. 1 und 2)","")</f>
        <v/>
      </c>
      <c r="B40" s="1312"/>
      <c r="C40" s="1312"/>
      <c r="D40" s="1312"/>
      <c r="E40" s="1312"/>
      <c r="F40" s="1312"/>
      <c r="G40" s="1312"/>
      <c r="H40" s="1312"/>
      <c r="I40" s="1312"/>
      <c r="J40" s="1312"/>
      <c r="K40" s="1312"/>
      <c r="L40" s="1313"/>
    </row>
    <row r="41" spans="1:18" ht="22.95" customHeight="1" thickBot="1">
      <c r="A41" s="908"/>
      <c r="B41" s="909" t="str">
        <f>IF(Basis!D39=1,"Jahresstunden direkte Leistung","")</f>
        <v/>
      </c>
      <c r="C41" s="910" t="str">
        <f>IF(Basis!D39=1,C5+C18,"")</f>
        <v/>
      </c>
      <c r="D41" s="911"/>
      <c r="E41" s="911"/>
      <c r="F41" s="911"/>
      <c r="G41" s="911"/>
      <c r="H41" s="909" t="str">
        <f>IF(Basis!D39=1,"Summe Personalkosten","")</f>
        <v/>
      </c>
      <c r="I41" s="912"/>
      <c r="J41" s="506" t="str">
        <f>IF(Basis!$D$39=1,J6+J19,"")</f>
        <v/>
      </c>
      <c r="K41" s="506" t="str">
        <f>IF(Basis!$D$39=1,J6+J19,"")</f>
        <v/>
      </c>
      <c r="L41" s="913" t="str">
        <f>IF(AND(Basis!D39=1,C41&gt;0),K41/C41,"")</f>
        <v/>
      </c>
    </row>
    <row r="42" spans="1:18">
      <c r="C42" s="333"/>
      <c r="D42" s="333"/>
      <c r="E42" s="333"/>
      <c r="F42" s="333"/>
      <c r="G42" s="333"/>
      <c r="H42" s="333"/>
      <c r="I42" s="333"/>
      <c r="J42" s="515"/>
      <c r="K42" s="333"/>
    </row>
    <row r="43" spans="1:18">
      <c r="C43" s="333"/>
      <c r="D43" s="333"/>
      <c r="E43" s="333"/>
      <c r="F43" s="333"/>
      <c r="G43" s="333"/>
      <c r="H43" s="333"/>
      <c r="I43" s="333"/>
      <c r="J43" s="515"/>
      <c r="K43" s="333"/>
    </row>
    <row r="44" spans="1:18">
      <c r="C44" s="333"/>
      <c r="D44" s="333"/>
      <c r="E44" s="333"/>
      <c r="F44" s="333"/>
      <c r="G44" s="333"/>
      <c r="H44" s="333"/>
      <c r="I44" s="333"/>
      <c r="J44" s="515"/>
      <c r="K44" s="333"/>
    </row>
    <row r="45" spans="1:18">
      <c r="C45" s="333"/>
      <c r="D45" s="333"/>
      <c r="E45" s="333"/>
      <c r="F45" s="333"/>
      <c r="G45" s="333"/>
      <c r="H45" s="333"/>
      <c r="I45" s="333"/>
      <c r="J45" s="515"/>
      <c r="K45" s="333"/>
    </row>
    <row r="46" spans="1:18">
      <c r="C46" s="333"/>
      <c r="D46" s="333"/>
      <c r="E46" s="333"/>
      <c r="F46" s="333"/>
      <c r="G46" s="333"/>
      <c r="H46" s="333"/>
      <c r="I46" s="333"/>
      <c r="J46" s="515"/>
      <c r="K46" s="333"/>
    </row>
    <row r="47" spans="1:18">
      <c r="C47" s="333"/>
      <c r="D47" s="333"/>
      <c r="E47" s="333"/>
      <c r="F47" s="333"/>
      <c r="G47" s="333"/>
      <c r="H47" s="333"/>
      <c r="I47" s="333"/>
      <c r="J47" s="515"/>
      <c r="K47" s="333"/>
    </row>
    <row r="48" spans="1:18">
      <c r="C48" s="333"/>
      <c r="D48" s="333"/>
      <c r="E48" s="333"/>
      <c r="F48" s="333"/>
      <c r="G48" s="333"/>
      <c r="H48" s="333"/>
      <c r="I48" s="333"/>
      <c r="J48" s="515"/>
      <c r="K48" s="333"/>
    </row>
    <row r="49" spans="3:11">
      <c r="C49" s="333"/>
      <c r="D49" s="333"/>
      <c r="E49" s="333"/>
      <c r="F49" s="333"/>
      <c r="G49" s="333"/>
      <c r="H49" s="333"/>
      <c r="I49" s="333"/>
      <c r="J49" s="515"/>
      <c r="K49" s="333"/>
    </row>
    <row r="50" spans="3:11">
      <c r="C50" s="333"/>
      <c r="D50" s="333"/>
      <c r="E50" s="333"/>
      <c r="F50" s="333"/>
      <c r="G50" s="333"/>
      <c r="H50" s="333"/>
      <c r="I50" s="333"/>
      <c r="J50" s="515"/>
      <c r="K50" s="333"/>
    </row>
    <row r="51" spans="3:11">
      <c r="C51" s="333"/>
      <c r="D51" s="333"/>
      <c r="E51" s="333"/>
      <c r="F51" s="333"/>
      <c r="G51" s="333"/>
      <c r="H51" s="333"/>
      <c r="I51" s="333"/>
      <c r="J51" s="515"/>
      <c r="K51" s="333"/>
    </row>
    <row r="52" spans="3:11">
      <c r="C52" s="333"/>
      <c r="D52" s="333"/>
      <c r="E52" s="333"/>
      <c r="F52" s="333"/>
      <c r="G52" s="333"/>
      <c r="H52" s="333"/>
      <c r="I52" s="333"/>
      <c r="J52" s="333"/>
      <c r="K52" s="333"/>
    </row>
    <row r="53" spans="3:11">
      <c r="C53" s="333"/>
      <c r="D53" s="333"/>
      <c r="E53" s="333"/>
      <c r="F53" s="333"/>
      <c r="G53" s="333"/>
      <c r="H53" s="333"/>
      <c r="I53" s="333"/>
      <c r="J53" s="333"/>
      <c r="K53" s="333"/>
    </row>
    <row r="54" spans="3:11">
      <c r="C54" s="333"/>
      <c r="D54" s="333"/>
      <c r="E54" s="333"/>
      <c r="F54" s="333"/>
      <c r="G54" s="333"/>
      <c r="H54" s="333"/>
      <c r="I54" s="333"/>
      <c r="J54" s="333"/>
      <c r="K54" s="333"/>
    </row>
    <row r="55" spans="3:11">
      <c r="C55" s="333"/>
      <c r="D55" s="333"/>
      <c r="E55" s="333"/>
      <c r="F55" s="333"/>
      <c r="G55" s="333"/>
      <c r="H55" s="333"/>
      <c r="I55" s="333"/>
      <c r="J55" s="333"/>
      <c r="K55" s="333"/>
    </row>
    <row r="56" spans="3:11">
      <c r="C56" s="333"/>
      <c r="D56" s="333"/>
      <c r="E56" s="333"/>
      <c r="F56" s="333"/>
      <c r="G56" s="333"/>
      <c r="H56" s="333"/>
      <c r="I56" s="333"/>
      <c r="J56" s="333"/>
      <c r="K56" s="333"/>
    </row>
    <row r="57" spans="3:11" s="332" customFormat="1"/>
    <row r="58" spans="3:11" s="332" customFormat="1"/>
    <row r="59" spans="3:11" s="332" customFormat="1"/>
    <row r="60" spans="3:11" s="332" customFormat="1"/>
    <row r="61" spans="3:11" s="332" customFormat="1"/>
    <row r="62" spans="3:11" s="332" customFormat="1"/>
    <row r="63" spans="3:11" s="332" customFormat="1"/>
    <row r="64" spans="3:11" s="332" customFormat="1"/>
    <row r="65" s="332" customFormat="1"/>
    <row r="66" s="332" customFormat="1"/>
    <row r="67" s="332" customFormat="1"/>
    <row r="68" s="332" customFormat="1"/>
    <row r="69" s="332" customFormat="1"/>
    <row r="70" s="332" customFormat="1"/>
    <row r="71" s="332" customFormat="1"/>
    <row r="72" s="332" customFormat="1"/>
    <row r="73" s="332" customFormat="1"/>
    <row r="74" s="332" customFormat="1"/>
    <row r="75" s="332" customFormat="1"/>
    <row r="76" s="332" customFormat="1"/>
    <row r="77" s="332" customFormat="1"/>
    <row r="78" s="332" customFormat="1"/>
    <row r="79" s="332" customFormat="1"/>
    <row r="80" s="332" customFormat="1"/>
    <row r="81" s="332" customFormat="1"/>
    <row r="82" s="332" customFormat="1"/>
    <row r="83" s="332" customFormat="1"/>
    <row r="84" s="332" customFormat="1"/>
    <row r="85" s="332" customFormat="1"/>
    <row r="86" s="332" customFormat="1"/>
    <row r="87" s="332" customFormat="1"/>
    <row r="88" s="332" customFormat="1"/>
    <row r="89" s="332" customFormat="1"/>
    <row r="90" s="332" customFormat="1"/>
    <row r="91" s="332" customFormat="1"/>
    <row r="92" s="332" customFormat="1"/>
    <row r="93" s="332" customFormat="1"/>
    <row r="94" s="332" customFormat="1"/>
    <row r="95" s="332" customFormat="1"/>
    <row r="96" s="332" customFormat="1"/>
    <row r="97" s="332" customFormat="1"/>
    <row r="98" s="332" customFormat="1"/>
    <row r="99" s="332" customFormat="1"/>
    <row r="100" s="332" customFormat="1"/>
    <row r="101" s="332" customFormat="1"/>
    <row r="102" s="332" customFormat="1"/>
    <row r="103" s="332" customFormat="1"/>
    <row r="104" s="332" customFormat="1"/>
    <row r="105" s="332" customFormat="1"/>
    <row r="106" s="332" customFormat="1"/>
    <row r="107" s="332" customFormat="1"/>
    <row r="108" s="332" customFormat="1"/>
    <row r="109" s="332" customFormat="1"/>
    <row r="110" s="332" customFormat="1"/>
    <row r="111" s="332" customFormat="1"/>
    <row r="112" s="332" customFormat="1"/>
    <row r="113" s="332" customFormat="1"/>
    <row r="114" s="332" customFormat="1"/>
    <row r="115" s="332" customFormat="1"/>
    <row r="116" s="332" customFormat="1"/>
    <row r="117" s="332" customFormat="1"/>
    <row r="118" s="332" customFormat="1"/>
    <row r="119" s="332" customFormat="1"/>
    <row r="120" s="332" customFormat="1"/>
    <row r="121" s="332" customFormat="1"/>
    <row r="122" s="332" customFormat="1"/>
    <row r="123" s="332" customFormat="1"/>
    <row r="124" s="332" customFormat="1"/>
    <row r="125" s="332" customFormat="1"/>
    <row r="126" s="332" customFormat="1"/>
    <row r="127" s="332" customFormat="1"/>
    <row r="128" s="332" customFormat="1"/>
    <row r="129" s="332" customFormat="1"/>
    <row r="130" s="332" customFormat="1"/>
    <row r="131" s="332" customFormat="1"/>
    <row r="132" s="332" customFormat="1"/>
    <row r="133" s="332" customFormat="1"/>
    <row r="134" s="332" customFormat="1"/>
    <row r="135" s="332" customFormat="1"/>
    <row r="136" s="332" customFormat="1"/>
    <row r="137" s="332" customFormat="1"/>
    <row r="138" s="332" customFormat="1"/>
    <row r="139" s="332" customFormat="1"/>
    <row r="140" s="332" customFormat="1"/>
    <row r="141" s="332" customFormat="1"/>
    <row r="142" s="332" customFormat="1"/>
    <row r="143" s="332" customFormat="1"/>
    <row r="144" s="332" customFormat="1"/>
    <row r="145" s="332" customFormat="1"/>
    <row r="146" s="332" customFormat="1"/>
    <row r="147" s="332" customFormat="1"/>
    <row r="148" s="332" customFormat="1"/>
    <row r="149" s="332" customFormat="1"/>
    <row r="150" s="332" customFormat="1"/>
    <row r="151" s="332" customFormat="1"/>
    <row r="152" s="332" customFormat="1"/>
    <row r="153" s="332" customFormat="1"/>
    <row r="154" s="332" customFormat="1"/>
    <row r="155" s="332" customFormat="1"/>
    <row r="156" s="332" customFormat="1"/>
    <row r="157" s="332" customFormat="1"/>
    <row r="158" s="332" customFormat="1"/>
    <row r="159" s="332" customFormat="1"/>
    <row r="160" s="332" customFormat="1"/>
    <row r="161" s="332" customFormat="1"/>
    <row r="162" s="332" customFormat="1"/>
    <row r="163" s="332" customFormat="1"/>
    <row r="164" s="332" customFormat="1"/>
    <row r="165" s="332" customFormat="1"/>
    <row r="166" s="332" customFormat="1"/>
    <row r="167" s="332" customFormat="1"/>
    <row r="168" s="332" customFormat="1"/>
    <row r="169" s="332" customFormat="1"/>
    <row r="170" s="332" customFormat="1"/>
    <row r="171" s="332" customFormat="1"/>
    <row r="172" s="332" customFormat="1"/>
    <row r="173" s="332" customFormat="1"/>
    <row r="174" s="332" customFormat="1"/>
    <row r="175" s="332" customFormat="1"/>
    <row r="176" s="332" customFormat="1"/>
    <row r="177" s="332" customFormat="1"/>
    <row r="178" s="332" customFormat="1"/>
    <row r="179" s="332" customFormat="1"/>
    <row r="180" s="332" customFormat="1"/>
    <row r="181" s="332" customFormat="1"/>
    <row r="182" s="332" customFormat="1"/>
    <row r="183" s="332" customFormat="1"/>
    <row r="184" s="332" customFormat="1"/>
    <row r="185" s="332" customFormat="1"/>
    <row r="186" s="332" customFormat="1"/>
    <row r="187" s="332" customFormat="1"/>
    <row r="188" s="332" customFormat="1"/>
    <row r="189" s="332" customFormat="1"/>
    <row r="190" s="332" customFormat="1"/>
    <row r="191" s="332" customFormat="1"/>
    <row r="192" s="332" customFormat="1"/>
    <row r="193" s="332" customFormat="1"/>
    <row r="194" s="332" customFormat="1"/>
    <row r="195" s="332" customFormat="1"/>
    <row r="196" s="332" customFormat="1"/>
    <row r="197" s="332" customFormat="1"/>
    <row r="198" s="332" customFormat="1"/>
    <row r="199" s="332" customFormat="1"/>
    <row r="200" s="332" customFormat="1"/>
    <row r="201" s="332" customFormat="1"/>
    <row r="202" s="332" customFormat="1"/>
    <row r="203" s="332" customFormat="1"/>
    <row r="204" s="332" customFormat="1"/>
    <row r="205" s="332" customFormat="1"/>
    <row r="206" s="332" customFormat="1"/>
    <row r="207" s="332" customFormat="1"/>
    <row r="208" s="332" customFormat="1"/>
    <row r="209" s="332" customFormat="1"/>
    <row r="210" s="332" customFormat="1"/>
    <row r="211" s="332" customFormat="1"/>
    <row r="212" s="332" customFormat="1"/>
    <row r="213" s="332" customFormat="1"/>
    <row r="214" s="332" customFormat="1"/>
    <row r="215" s="332" customFormat="1"/>
    <row r="216" s="332" customFormat="1"/>
    <row r="217" s="332" customFormat="1"/>
    <row r="218" s="332" customFormat="1"/>
    <row r="219" s="332" customFormat="1"/>
    <row r="220" s="332" customFormat="1"/>
    <row r="221" s="332" customFormat="1"/>
    <row r="222" s="332" customFormat="1"/>
    <row r="223" s="332" customFormat="1"/>
    <row r="224" s="332" customFormat="1"/>
    <row r="225" s="332" customFormat="1"/>
    <row r="226" s="332" customFormat="1"/>
    <row r="227" s="332" customFormat="1"/>
    <row r="228" s="332" customFormat="1"/>
    <row r="229" s="332" customFormat="1"/>
    <row r="230" s="332" customFormat="1"/>
    <row r="231" s="332" customFormat="1"/>
    <row r="232" s="332" customFormat="1"/>
    <row r="233" s="332" customFormat="1"/>
    <row r="234" s="332" customFormat="1"/>
    <row r="235" s="332" customFormat="1"/>
    <row r="236" s="332" customFormat="1"/>
    <row r="237" s="332" customFormat="1"/>
    <row r="238" s="332" customFormat="1"/>
    <row r="239" s="332" customFormat="1"/>
    <row r="240" s="332" customFormat="1"/>
    <row r="241" s="332" customFormat="1"/>
    <row r="242" s="332" customFormat="1"/>
    <row r="243" s="332" customFormat="1"/>
    <row r="244" s="332" customFormat="1"/>
    <row r="245" s="332" customFormat="1"/>
    <row r="246" s="332" customFormat="1"/>
    <row r="247" s="332" customFormat="1"/>
    <row r="248" s="332" customFormat="1"/>
    <row r="249" s="332" customFormat="1"/>
    <row r="250" s="332" customFormat="1"/>
    <row r="251" s="332" customFormat="1"/>
    <row r="252" s="332" customFormat="1"/>
    <row r="253" s="332" customFormat="1"/>
    <row r="254" s="332" customFormat="1"/>
    <row r="255" s="332" customFormat="1"/>
    <row r="256" s="332" customFormat="1"/>
    <row r="257" s="332" customFormat="1"/>
    <row r="258" s="332" customFormat="1"/>
    <row r="259" s="332" customFormat="1"/>
    <row r="260" s="332" customFormat="1"/>
    <row r="261" s="332" customFormat="1"/>
    <row r="262" s="332" customFormat="1"/>
    <row r="263" s="332" customFormat="1"/>
    <row r="264" s="332" customFormat="1"/>
    <row r="265" s="332" customFormat="1"/>
    <row r="266" s="332" customFormat="1"/>
    <row r="267" s="332" customFormat="1"/>
    <row r="268" s="332" customFormat="1"/>
    <row r="269" s="332" customFormat="1"/>
    <row r="270" s="332" customFormat="1"/>
    <row r="271" s="332" customFormat="1"/>
    <row r="272" s="332" customFormat="1"/>
    <row r="273" s="332" customFormat="1"/>
    <row r="274" s="332" customFormat="1"/>
    <row r="275" s="332" customFormat="1"/>
    <row r="276" s="332" customFormat="1"/>
    <row r="277" s="332" customFormat="1"/>
    <row r="278" s="332" customFormat="1"/>
    <row r="279" s="332" customFormat="1"/>
    <row r="280" s="332" customFormat="1"/>
    <row r="281" s="332" customFormat="1"/>
    <row r="282" s="332" customFormat="1"/>
    <row r="283" s="332" customFormat="1"/>
    <row r="284" s="332" customFormat="1"/>
    <row r="285" s="332" customFormat="1"/>
    <row r="286" s="332" customFormat="1"/>
    <row r="287" s="332" customFormat="1"/>
    <row r="288" s="332" customFormat="1"/>
    <row r="289" s="332" customFormat="1"/>
    <row r="290" s="332" customFormat="1"/>
    <row r="291" s="332" customFormat="1"/>
    <row r="292" s="332" customFormat="1"/>
    <row r="293" s="332" customFormat="1"/>
    <row r="294" s="332" customFormat="1"/>
    <row r="295" s="332" customFormat="1"/>
    <row r="296" s="332" customFormat="1"/>
    <row r="297" s="332" customFormat="1"/>
    <row r="298" s="332" customFormat="1"/>
    <row r="299" s="332" customFormat="1"/>
    <row r="300" s="332" customFormat="1"/>
    <row r="301" s="332" customFormat="1"/>
    <row r="302" s="332" customFormat="1"/>
    <row r="303" s="332" customFormat="1"/>
    <row r="304" s="332" customFormat="1"/>
    <row r="305" s="332" customFormat="1"/>
    <row r="306" s="332" customFormat="1"/>
    <row r="307" s="332" customFormat="1"/>
    <row r="308" s="332" customFormat="1"/>
    <row r="309" s="332" customFormat="1"/>
    <row r="310" s="332" customFormat="1"/>
    <row r="311" s="332" customFormat="1"/>
    <row r="312" s="332" customFormat="1"/>
    <row r="313" s="332" customFormat="1"/>
    <row r="314" s="332" customFormat="1"/>
    <row r="315" s="332" customFormat="1"/>
    <row r="316" s="332" customFormat="1"/>
    <row r="317" s="332" customFormat="1"/>
    <row r="318" s="332" customFormat="1"/>
    <row r="319" s="332" customFormat="1"/>
    <row r="320" s="332" customFormat="1"/>
    <row r="321" s="332" customFormat="1"/>
    <row r="322" s="332" customFormat="1"/>
    <row r="323" s="332" customFormat="1"/>
    <row r="324" s="332" customFormat="1"/>
    <row r="325" s="332" customFormat="1"/>
    <row r="326" s="332" customFormat="1"/>
    <row r="327" s="332" customFormat="1"/>
    <row r="328" s="332" customFormat="1"/>
    <row r="329" s="332" customFormat="1"/>
    <row r="330" s="332" customFormat="1"/>
    <row r="331" s="332" customFormat="1"/>
    <row r="332" s="332" customFormat="1"/>
    <row r="333" s="332" customFormat="1"/>
    <row r="334" s="332" customFormat="1"/>
    <row r="335" s="332" customFormat="1"/>
    <row r="336" s="332" customFormat="1"/>
    <row r="337" s="332" customFormat="1"/>
    <row r="338" s="332" customFormat="1"/>
    <row r="339" s="332" customFormat="1"/>
    <row r="340" s="332" customFormat="1"/>
    <row r="341" s="332" customFormat="1"/>
    <row r="342" s="332" customFormat="1"/>
    <row r="343" s="332" customFormat="1"/>
    <row r="344" s="332" customFormat="1"/>
    <row r="345" s="332" customFormat="1"/>
    <row r="346" s="332" customFormat="1"/>
    <row r="347" s="332" customFormat="1"/>
    <row r="348" s="332" customFormat="1"/>
    <row r="349" s="332" customFormat="1"/>
    <row r="350" s="332" customFormat="1"/>
    <row r="351" s="332" customFormat="1"/>
    <row r="352" s="332" customFormat="1"/>
    <row r="353" s="332" customFormat="1"/>
    <row r="354" s="332" customFormat="1"/>
    <row r="355" s="332" customFormat="1"/>
    <row r="356" s="332" customFormat="1"/>
    <row r="357" s="332" customFormat="1"/>
    <row r="358" s="332" customFormat="1"/>
    <row r="359" s="332" customFormat="1"/>
    <row r="360" s="332" customFormat="1"/>
    <row r="361" s="332" customFormat="1"/>
    <row r="362" s="332" customFormat="1"/>
    <row r="363" s="332" customFormat="1"/>
    <row r="364" s="332" customFormat="1"/>
    <row r="365" s="332" customFormat="1"/>
    <row r="366" s="332" customFormat="1"/>
    <row r="367" s="332" customFormat="1"/>
    <row r="368" s="332" customFormat="1"/>
    <row r="369" s="332" customFormat="1"/>
    <row r="370" s="332" customFormat="1"/>
    <row r="371" s="332" customFormat="1"/>
    <row r="372" s="332" customFormat="1"/>
    <row r="373" s="332" customFormat="1"/>
    <row r="374" s="332" customFormat="1"/>
    <row r="375" s="332" customFormat="1"/>
    <row r="376" s="332" customFormat="1"/>
    <row r="377" s="332" customFormat="1"/>
    <row r="378" s="332" customFormat="1"/>
    <row r="379" s="332" customFormat="1"/>
    <row r="380" s="332" customFormat="1"/>
    <row r="381" s="332" customFormat="1"/>
    <row r="382" s="332" customFormat="1"/>
    <row r="383" s="332" customFormat="1"/>
    <row r="384" s="332" customFormat="1"/>
    <row r="385" s="332" customFormat="1"/>
    <row r="386" s="332" customFormat="1"/>
    <row r="387" s="332" customFormat="1"/>
    <row r="388" s="332" customFormat="1"/>
    <row r="389" s="332" customFormat="1"/>
    <row r="390" s="332" customFormat="1"/>
    <row r="391" s="332" customFormat="1"/>
    <row r="392" s="332" customFormat="1"/>
    <row r="393" s="332" customFormat="1"/>
    <row r="394" s="332" customFormat="1"/>
    <row r="395" s="332" customFormat="1"/>
    <row r="396" s="332" customFormat="1"/>
    <row r="397" s="332" customFormat="1"/>
    <row r="398" s="332" customFormat="1"/>
    <row r="399" s="332" customFormat="1"/>
    <row r="400" s="332" customFormat="1"/>
    <row r="401" s="332" customFormat="1"/>
    <row r="402" s="332" customFormat="1"/>
    <row r="403" s="332" customFormat="1"/>
    <row r="404" s="332" customFormat="1"/>
    <row r="405" s="332" customFormat="1"/>
    <row r="406" s="332" customFormat="1"/>
    <row r="407" s="332" customFormat="1"/>
    <row r="408" s="332" customFormat="1"/>
    <row r="409" s="332" customFormat="1"/>
    <row r="410" s="332" customFormat="1"/>
    <row r="411" s="332" customFormat="1"/>
    <row r="412" s="332" customFormat="1"/>
    <row r="413" s="332" customFormat="1"/>
    <row r="414" s="332" customFormat="1"/>
    <row r="415" s="332" customFormat="1"/>
    <row r="416" s="332" customFormat="1"/>
    <row r="417" s="332" customFormat="1"/>
    <row r="418" s="332" customFormat="1"/>
    <row r="419" s="332" customFormat="1"/>
    <row r="420" s="332" customFormat="1"/>
    <row r="421" s="332" customFormat="1"/>
    <row r="422" s="332" customFormat="1"/>
    <row r="423" s="332" customFormat="1"/>
    <row r="424" s="332" customFormat="1"/>
    <row r="425" s="332" customFormat="1"/>
    <row r="426" s="332" customFormat="1"/>
    <row r="427" s="332" customFormat="1"/>
    <row r="428" s="332" customFormat="1"/>
    <row r="429" s="332" customFormat="1"/>
    <row r="430" s="332" customFormat="1"/>
    <row r="431" s="332" customFormat="1"/>
    <row r="432" s="332" customFormat="1"/>
    <row r="433" s="332" customFormat="1"/>
    <row r="434" s="332" customFormat="1"/>
    <row r="435" s="332" customFormat="1"/>
    <row r="436" s="332" customFormat="1"/>
    <row r="437" s="332" customFormat="1"/>
    <row r="438" s="332" customFormat="1"/>
    <row r="439" s="332" customFormat="1"/>
    <row r="440" s="332" customFormat="1"/>
    <row r="441" s="332" customFormat="1"/>
    <row r="442" s="332" customFormat="1"/>
    <row r="443" s="332" customFormat="1"/>
    <row r="444" s="332" customFormat="1"/>
    <row r="445" s="332" customFormat="1"/>
    <row r="446" s="332" customFormat="1"/>
    <row r="447" s="332" customFormat="1"/>
    <row r="448" s="332" customFormat="1"/>
    <row r="449" s="332" customFormat="1"/>
    <row r="450" s="332" customFormat="1"/>
    <row r="451" s="332" customFormat="1"/>
    <row r="452" s="332" customFormat="1"/>
    <row r="453" s="332" customFormat="1"/>
    <row r="454" s="332" customFormat="1"/>
    <row r="455" s="332" customFormat="1"/>
    <row r="456" s="332" customFormat="1"/>
    <row r="457" s="332" customFormat="1"/>
    <row r="458" s="332" customFormat="1"/>
    <row r="459" s="332" customFormat="1"/>
    <row r="460" s="332" customFormat="1"/>
    <row r="461" s="332" customFormat="1"/>
    <row r="462" s="332" customFormat="1"/>
    <row r="463" s="332" customFormat="1"/>
    <row r="464" s="332" customFormat="1"/>
    <row r="465" s="332" customFormat="1"/>
    <row r="466" s="332" customFormat="1"/>
    <row r="467" s="332" customFormat="1"/>
    <row r="468" s="332" customFormat="1"/>
    <row r="469" s="332" customFormat="1"/>
    <row r="470" s="332" customFormat="1"/>
    <row r="471" s="332" customFormat="1"/>
    <row r="472" s="332" customFormat="1"/>
    <row r="473" s="332" customFormat="1"/>
    <row r="474" s="332" customFormat="1"/>
    <row r="475" s="332" customFormat="1"/>
    <row r="476" s="332" customFormat="1"/>
    <row r="477" s="332" customFormat="1"/>
    <row r="478" s="332" customFormat="1"/>
    <row r="479" s="332" customFormat="1"/>
    <row r="480" s="332" customFormat="1"/>
    <row r="481" s="332" customFormat="1"/>
    <row r="482" s="332" customFormat="1"/>
    <row r="483" s="332" customFormat="1"/>
    <row r="484" s="332" customFormat="1"/>
    <row r="485" s="332" customFormat="1"/>
    <row r="486" s="332" customFormat="1"/>
    <row r="487" s="332" customFormat="1"/>
    <row r="488" s="332" customFormat="1"/>
    <row r="489" s="332" customFormat="1"/>
    <row r="490" s="332" customFormat="1"/>
    <row r="491" s="332" customFormat="1"/>
    <row r="492" s="332" customFormat="1"/>
    <row r="493" s="332" customFormat="1"/>
    <row r="494" s="332" customFormat="1"/>
    <row r="495" s="332" customFormat="1"/>
    <row r="496" s="332" customFormat="1"/>
    <row r="497" s="332" customFormat="1"/>
    <row r="498" s="332" customFormat="1"/>
    <row r="499" s="332" customFormat="1"/>
    <row r="500" s="332" customFormat="1"/>
    <row r="501" s="332" customFormat="1"/>
    <row r="502" s="332" customFormat="1"/>
    <row r="503" s="332" customFormat="1"/>
    <row r="504" s="332" customFormat="1"/>
    <row r="505" s="332" customFormat="1"/>
    <row r="506" s="332" customFormat="1"/>
    <row r="507" s="332" customFormat="1"/>
    <row r="508" s="332" customFormat="1"/>
    <row r="509" s="332" customFormat="1"/>
    <row r="510" s="332" customFormat="1"/>
    <row r="511" s="332" customFormat="1"/>
    <row r="512" s="332" customFormat="1"/>
    <row r="513" s="332" customFormat="1"/>
    <row r="514" s="332" customFormat="1"/>
    <row r="515" s="332" customFormat="1"/>
    <row r="516" s="332" customFormat="1"/>
    <row r="517" s="332" customFormat="1"/>
    <row r="518" s="332" customFormat="1"/>
    <row r="519" s="332" customFormat="1"/>
    <row r="520" s="332" customFormat="1"/>
    <row r="521" s="332" customFormat="1"/>
    <row r="522" s="332" customFormat="1"/>
    <row r="523" s="332" customFormat="1"/>
    <row r="524" s="332" customFormat="1"/>
    <row r="525" s="332" customFormat="1"/>
    <row r="526" s="332" customFormat="1"/>
    <row r="527" s="332" customFormat="1"/>
    <row r="528" s="332" customFormat="1"/>
    <row r="529" s="332" customFormat="1"/>
    <row r="530" s="332" customFormat="1"/>
    <row r="531" s="332" customFormat="1"/>
    <row r="532" s="332" customFormat="1"/>
    <row r="533" s="332" customFormat="1"/>
    <row r="534" s="332" customFormat="1"/>
    <row r="535" s="332" customFormat="1"/>
    <row r="536" s="332" customFormat="1"/>
    <row r="537" s="332" customFormat="1"/>
    <row r="538" s="332" customFormat="1"/>
    <row r="539" s="332" customFormat="1"/>
    <row r="540" s="332" customFormat="1"/>
    <row r="541" s="332" customFormat="1"/>
    <row r="542" s="332" customFormat="1"/>
    <row r="543" s="332" customFormat="1"/>
    <row r="544" s="332" customFormat="1"/>
    <row r="545" s="332" customFormat="1"/>
    <row r="546" s="332" customFormat="1"/>
    <row r="547" s="332" customFormat="1"/>
    <row r="548" s="332" customFormat="1"/>
    <row r="549" s="332" customFormat="1"/>
    <row r="550" s="332" customFormat="1"/>
    <row r="551" s="332" customFormat="1"/>
    <row r="552" s="332" customFormat="1"/>
    <row r="553" s="332" customFormat="1"/>
    <row r="554" s="332" customFormat="1"/>
    <row r="555" s="332" customFormat="1"/>
    <row r="556" s="332" customFormat="1"/>
    <row r="557" s="332" customFormat="1"/>
    <row r="558" s="332" customFormat="1"/>
    <row r="559" s="332" customFormat="1"/>
    <row r="560" s="332" customFormat="1"/>
    <row r="561" s="332" customFormat="1"/>
    <row r="562" s="332" customFormat="1"/>
    <row r="563" s="332" customFormat="1"/>
    <row r="564" s="332" customFormat="1"/>
    <row r="565" s="332" customFormat="1"/>
    <row r="566" s="332" customFormat="1"/>
    <row r="567" s="332" customFormat="1"/>
    <row r="568" s="332" customFormat="1"/>
    <row r="569" s="332" customFormat="1"/>
    <row r="570" s="332" customFormat="1"/>
    <row r="571" s="332" customFormat="1"/>
    <row r="572" s="332" customFormat="1"/>
    <row r="573" s="332" customFormat="1"/>
    <row r="574" s="332" customFormat="1"/>
    <row r="575" s="332" customFormat="1"/>
    <row r="576" s="332" customFormat="1"/>
    <row r="577" s="332" customFormat="1"/>
    <row r="578" s="332" customFormat="1"/>
    <row r="579" s="332" customFormat="1"/>
    <row r="580" s="332" customFormat="1"/>
    <row r="581" s="332" customFormat="1"/>
    <row r="582" s="332" customFormat="1"/>
    <row r="583" s="332" customFormat="1"/>
    <row r="584" s="332" customFormat="1"/>
    <row r="585" s="332" customFormat="1"/>
    <row r="586" s="332" customFormat="1"/>
    <row r="587" s="332" customFormat="1"/>
    <row r="588" s="332" customFormat="1"/>
    <row r="589" s="332" customFormat="1"/>
    <row r="590" s="332" customFormat="1"/>
    <row r="591" s="332" customFormat="1"/>
    <row r="592" s="332" customFormat="1"/>
    <row r="593" s="332" customFormat="1"/>
    <row r="594" s="332" customFormat="1"/>
    <row r="595" s="332" customFormat="1"/>
    <row r="596" s="332" customFormat="1"/>
    <row r="597" s="332" customFormat="1"/>
    <row r="598" s="332" customFormat="1"/>
    <row r="599" s="332" customFormat="1"/>
    <row r="600" s="332" customFormat="1"/>
    <row r="601" s="332" customFormat="1"/>
    <row r="602" s="332" customFormat="1"/>
    <row r="603" s="332" customFormat="1"/>
    <row r="604" s="332" customFormat="1"/>
    <row r="605" s="332" customFormat="1"/>
    <row r="606" s="332" customFormat="1"/>
    <row r="607" s="332" customFormat="1"/>
    <row r="608" s="332" customFormat="1"/>
    <row r="609" s="332" customFormat="1"/>
    <row r="610" s="332" customFormat="1"/>
    <row r="611" s="332" customFormat="1"/>
    <row r="612" s="332" customFormat="1"/>
    <row r="613" s="332" customFormat="1"/>
    <row r="614" s="332" customFormat="1"/>
    <row r="615" s="332" customFormat="1"/>
    <row r="616" s="332" customFormat="1"/>
    <row r="617" s="332" customFormat="1"/>
    <row r="618" s="332" customFormat="1"/>
    <row r="619" s="332" customFormat="1"/>
    <row r="620" s="332" customFormat="1"/>
    <row r="621" s="332" customFormat="1"/>
    <row r="622" s="332" customFormat="1"/>
    <row r="623" s="332" customFormat="1"/>
    <row r="624" s="332" customFormat="1"/>
    <row r="625" s="332" customFormat="1"/>
    <row r="626" s="332" customFormat="1"/>
    <row r="627" s="332" customFormat="1"/>
    <row r="628" s="332" customFormat="1"/>
    <row r="629" s="332" customFormat="1"/>
    <row r="630" s="332" customFormat="1"/>
    <row r="631" s="332" customFormat="1"/>
    <row r="632" s="332" customFormat="1"/>
    <row r="633" s="332" customFormat="1"/>
    <row r="634" s="332" customFormat="1"/>
    <row r="635" s="332" customFormat="1"/>
    <row r="636" s="332" customFormat="1"/>
    <row r="637" s="332" customFormat="1"/>
    <row r="638" s="332" customFormat="1"/>
    <row r="639" s="332" customFormat="1"/>
    <row r="640" s="332" customFormat="1"/>
    <row r="641" s="332" customFormat="1"/>
    <row r="642" s="332" customFormat="1"/>
    <row r="643" s="332" customFormat="1"/>
    <row r="644" s="332" customFormat="1"/>
    <row r="645" s="332" customFormat="1"/>
    <row r="646" s="332" customFormat="1"/>
    <row r="647" s="332" customFormat="1"/>
    <row r="648" s="332" customFormat="1"/>
    <row r="649" s="332" customFormat="1"/>
    <row r="650" s="332" customFormat="1"/>
    <row r="651" s="332" customFormat="1"/>
    <row r="652" s="332" customFormat="1"/>
    <row r="653" s="332" customFormat="1"/>
    <row r="654" s="332" customFormat="1"/>
    <row r="655" s="332" customFormat="1"/>
    <row r="656" s="332" customFormat="1"/>
    <row r="657" s="332" customFormat="1"/>
    <row r="658" s="332" customFormat="1"/>
    <row r="659" s="332" customFormat="1"/>
    <row r="660" s="332" customFormat="1"/>
    <row r="661" s="332" customFormat="1"/>
    <row r="662" s="332" customFormat="1"/>
    <row r="663" s="332" customFormat="1"/>
    <row r="664" s="332" customFormat="1"/>
    <row r="665" s="332" customFormat="1"/>
    <row r="666" s="332" customFormat="1"/>
    <row r="667" s="332" customFormat="1"/>
    <row r="668" s="332" customFormat="1"/>
    <row r="669" s="332" customFormat="1"/>
    <row r="670" s="332" customFormat="1"/>
    <row r="671" s="332" customFormat="1"/>
    <row r="672" s="332" customFormat="1"/>
    <row r="673" s="332" customFormat="1"/>
    <row r="674" s="332" customFormat="1"/>
    <row r="675" s="332" customFormat="1"/>
    <row r="676" s="332" customFormat="1"/>
    <row r="677" s="332" customFormat="1"/>
    <row r="678" s="332" customFormat="1"/>
    <row r="679" s="332" customFormat="1"/>
    <row r="680" s="332" customFormat="1"/>
    <row r="681" s="332" customFormat="1"/>
    <row r="682" s="332" customFormat="1"/>
    <row r="683" s="332" customFormat="1"/>
    <row r="684" s="332" customFormat="1"/>
    <row r="685" s="332" customFormat="1"/>
    <row r="686" s="332" customFormat="1"/>
    <row r="687" s="332" customFormat="1"/>
    <row r="688" s="332" customFormat="1"/>
    <row r="689" s="332" customFormat="1"/>
    <row r="690" s="332" customFormat="1"/>
    <row r="691" s="332" customFormat="1"/>
    <row r="692" s="332" customFormat="1"/>
    <row r="693" s="332" customFormat="1"/>
    <row r="694" s="332" customFormat="1"/>
    <row r="695" s="332" customFormat="1"/>
    <row r="696" s="332" customFormat="1"/>
    <row r="697" s="332" customFormat="1"/>
    <row r="698" s="332" customFormat="1"/>
    <row r="699" s="332" customFormat="1"/>
    <row r="700" s="332" customFormat="1"/>
    <row r="701" s="332" customFormat="1"/>
    <row r="702" s="332" customFormat="1"/>
    <row r="703" s="332" customFormat="1"/>
    <row r="704" s="332" customFormat="1"/>
    <row r="705" s="332" customFormat="1"/>
    <row r="706" s="332" customFormat="1"/>
    <row r="707" s="332" customFormat="1"/>
    <row r="708" s="332" customFormat="1"/>
    <row r="709" s="332" customFormat="1"/>
    <row r="710" s="332" customFormat="1"/>
    <row r="711" s="332" customFormat="1"/>
    <row r="712" s="332" customFormat="1"/>
    <row r="713" s="332" customFormat="1"/>
    <row r="714" s="332" customFormat="1"/>
    <row r="715" s="332" customFormat="1"/>
    <row r="716" s="332" customFormat="1"/>
    <row r="717" s="332" customFormat="1"/>
    <row r="718" s="332" customFormat="1"/>
    <row r="719" s="332" customFormat="1"/>
    <row r="720" s="332" customFormat="1"/>
    <row r="721" s="332" customFormat="1"/>
    <row r="722" s="332" customFormat="1"/>
    <row r="723" s="332" customFormat="1"/>
    <row r="724" s="332" customFormat="1"/>
    <row r="725" s="332" customFormat="1"/>
    <row r="726" s="332" customFormat="1"/>
    <row r="727" s="332" customFormat="1"/>
    <row r="728" s="332" customFormat="1"/>
    <row r="729" s="332" customFormat="1"/>
    <row r="730" s="332" customFormat="1"/>
    <row r="731" s="332" customFormat="1"/>
    <row r="732" s="332" customFormat="1"/>
    <row r="733" s="332" customFormat="1"/>
    <row r="734" s="332" customFormat="1"/>
    <row r="735" s="332" customFormat="1"/>
    <row r="736" s="332" customFormat="1"/>
    <row r="737" s="332" customFormat="1"/>
    <row r="738" s="332" customFormat="1"/>
    <row r="739" s="332" customFormat="1"/>
    <row r="740" s="332" customFormat="1"/>
    <row r="741" s="332" customFormat="1"/>
    <row r="742" s="332" customFormat="1"/>
    <row r="743" s="332" customFormat="1"/>
    <row r="744" s="332" customFormat="1"/>
    <row r="745" s="332" customFormat="1"/>
    <row r="746" s="332" customFormat="1"/>
    <row r="747" s="332" customFormat="1"/>
    <row r="748" s="332" customFormat="1"/>
    <row r="749" s="332" customFormat="1"/>
    <row r="750" s="332" customFormat="1"/>
    <row r="751" s="332" customFormat="1"/>
    <row r="752" s="332" customFormat="1"/>
    <row r="753" s="332" customFormat="1"/>
    <row r="754" s="332" customFormat="1"/>
    <row r="755" s="332" customFormat="1"/>
    <row r="756" s="332" customFormat="1"/>
    <row r="757" s="332" customFormat="1"/>
    <row r="758" s="332" customFormat="1"/>
    <row r="759" s="332" customFormat="1"/>
    <row r="760" s="332" customFormat="1"/>
    <row r="761" s="332" customFormat="1"/>
    <row r="762" s="332" customFormat="1"/>
    <row r="763" s="332" customFormat="1"/>
    <row r="764" s="332" customFormat="1"/>
    <row r="765" s="332" customFormat="1"/>
    <row r="766" s="332" customFormat="1"/>
    <row r="767" s="332" customFormat="1"/>
    <row r="768" s="332" customFormat="1"/>
    <row r="769" s="332" customFormat="1"/>
    <row r="770" s="332" customFormat="1"/>
    <row r="771" s="332" customFormat="1"/>
    <row r="772" s="332" customFormat="1"/>
    <row r="773" s="332" customFormat="1"/>
    <row r="774" s="332" customFormat="1"/>
    <row r="775" s="332" customFormat="1"/>
    <row r="776" s="332" customFormat="1"/>
    <row r="777" s="332" customFormat="1"/>
    <row r="778" s="332" customFormat="1"/>
    <row r="779" s="332" customFormat="1"/>
    <row r="780" s="332" customFormat="1"/>
    <row r="781" s="332" customFormat="1"/>
    <row r="782" s="332" customFormat="1"/>
    <row r="783" s="332" customFormat="1"/>
    <row r="784" s="332" customFormat="1"/>
    <row r="785" s="332" customFormat="1"/>
    <row r="786" s="332" customFormat="1"/>
    <row r="787" s="332" customFormat="1"/>
    <row r="788" s="332" customFormat="1"/>
    <row r="789" s="332" customFormat="1"/>
    <row r="790" s="332" customFormat="1"/>
    <row r="791" s="332" customFormat="1"/>
    <row r="792" s="332" customFormat="1"/>
    <row r="793" s="332" customFormat="1"/>
    <row r="794" s="332" customFormat="1"/>
    <row r="795" s="332" customFormat="1"/>
    <row r="796" s="332" customFormat="1"/>
    <row r="797" s="332" customFormat="1"/>
    <row r="798" s="332" customFormat="1"/>
    <row r="799" s="332" customFormat="1"/>
    <row r="800" s="332" customFormat="1"/>
    <row r="801" s="332" customFormat="1"/>
    <row r="802" s="332" customFormat="1"/>
    <row r="803" s="332" customFormat="1"/>
    <row r="804" s="332" customFormat="1"/>
    <row r="805" s="332" customFormat="1"/>
    <row r="806" s="332" customFormat="1"/>
    <row r="807" s="332" customFormat="1"/>
    <row r="808" s="332" customFormat="1"/>
    <row r="809" s="332" customFormat="1"/>
    <row r="810" s="332" customFormat="1"/>
    <row r="811" s="332" customFormat="1"/>
    <row r="812" s="332" customFormat="1"/>
    <row r="813" s="332" customFormat="1"/>
    <row r="814" s="332" customFormat="1"/>
    <row r="815" s="332" customFormat="1"/>
    <row r="816" s="332" customFormat="1"/>
    <row r="817" s="332" customFormat="1"/>
    <row r="818" s="332" customFormat="1"/>
    <row r="819" s="332" customFormat="1"/>
    <row r="820" s="332" customFormat="1"/>
    <row r="821" s="332" customFormat="1"/>
    <row r="822" s="332" customFormat="1"/>
    <row r="823" s="332" customFormat="1"/>
    <row r="824" s="332" customFormat="1"/>
    <row r="825" s="332" customFormat="1"/>
    <row r="826" s="332" customFormat="1"/>
    <row r="827" s="332" customFormat="1"/>
    <row r="828" s="332" customFormat="1"/>
    <row r="829" s="332" customFormat="1"/>
    <row r="830" s="332" customFormat="1"/>
    <row r="831" s="332" customFormat="1"/>
    <row r="832" s="332" customFormat="1"/>
    <row r="833" s="332" customFormat="1"/>
    <row r="834" s="332" customFormat="1"/>
    <row r="835" s="332" customFormat="1"/>
    <row r="836" s="332" customFormat="1"/>
    <row r="837" s="332" customFormat="1"/>
    <row r="838" s="332" customFormat="1"/>
    <row r="839" s="332" customFormat="1"/>
    <row r="840" s="332" customFormat="1"/>
    <row r="841" s="332" customFormat="1"/>
    <row r="842" s="332" customFormat="1"/>
    <row r="843" s="332" customFormat="1"/>
    <row r="844" s="332" customFormat="1"/>
    <row r="845" s="332" customFormat="1"/>
    <row r="846" s="332" customFormat="1"/>
    <row r="847" s="332" customFormat="1"/>
    <row r="848" s="332" customFormat="1"/>
    <row r="849" s="332" customFormat="1"/>
    <row r="850" s="332" customFormat="1"/>
    <row r="851" s="332" customFormat="1"/>
    <row r="852" s="332" customFormat="1"/>
    <row r="853" s="332" customFormat="1"/>
    <row r="854" s="332" customFormat="1"/>
    <row r="855" s="332" customFormat="1"/>
    <row r="856" s="332" customFormat="1"/>
    <row r="857" s="332" customFormat="1"/>
    <row r="858" s="332" customFormat="1"/>
    <row r="859" s="332" customFormat="1"/>
    <row r="860" s="332" customFormat="1"/>
    <row r="861" s="332" customFormat="1"/>
    <row r="862" s="332" customFormat="1"/>
    <row r="863" s="332" customFormat="1"/>
    <row r="864" s="332" customFormat="1"/>
    <row r="865" s="332" customFormat="1"/>
    <row r="866" s="332" customFormat="1"/>
    <row r="867" s="332" customFormat="1"/>
    <row r="868" s="332" customFormat="1"/>
    <row r="869" s="332" customFormat="1"/>
    <row r="870" s="332" customFormat="1"/>
    <row r="871" s="332" customFormat="1"/>
    <row r="872" s="332" customFormat="1"/>
    <row r="873" s="332" customFormat="1"/>
    <row r="874" s="332" customFormat="1"/>
    <row r="875" s="332" customFormat="1"/>
    <row r="876" s="332" customFormat="1"/>
    <row r="877" s="332" customFormat="1"/>
    <row r="878" s="332" customFormat="1"/>
    <row r="879" s="332" customFormat="1"/>
    <row r="880" s="332" customFormat="1"/>
    <row r="881" s="332" customFormat="1"/>
    <row r="882" s="332" customFormat="1"/>
    <row r="883" s="332" customFormat="1"/>
    <row r="884" s="332" customFormat="1"/>
    <row r="885" s="332" customFormat="1"/>
    <row r="886" s="332" customFormat="1"/>
    <row r="887" s="332" customFormat="1"/>
    <row r="888" s="332" customFormat="1"/>
    <row r="889" s="332" customFormat="1"/>
    <row r="890" s="332" customFormat="1"/>
    <row r="891" s="332" customFormat="1"/>
    <row r="892" s="332" customFormat="1"/>
    <row r="893" s="332" customFormat="1"/>
    <row r="894" s="332" customFormat="1"/>
    <row r="895" s="332" customFormat="1"/>
    <row r="896" s="332" customFormat="1"/>
    <row r="897" s="332" customFormat="1"/>
    <row r="898" s="332" customFormat="1"/>
    <row r="899" s="332" customFormat="1"/>
    <row r="900" s="332" customFormat="1"/>
    <row r="901" s="332" customFormat="1"/>
    <row r="902" s="332" customFormat="1"/>
    <row r="903" s="332" customFormat="1"/>
    <row r="904" s="332" customFormat="1"/>
    <row r="905" s="332" customFormat="1"/>
    <row r="906" s="332" customFormat="1"/>
    <row r="907" s="332" customFormat="1"/>
    <row r="908" s="332" customFormat="1"/>
    <row r="909" s="332" customFormat="1"/>
    <row r="910" s="332" customFormat="1"/>
    <row r="911" s="332" customFormat="1"/>
    <row r="912" s="332" customFormat="1"/>
    <row r="913" s="332" customFormat="1"/>
    <row r="914" s="332" customFormat="1"/>
    <row r="915" s="332" customFormat="1"/>
    <row r="916" s="332" customFormat="1"/>
    <row r="917" s="332" customFormat="1"/>
    <row r="918" s="332" customFormat="1"/>
    <row r="919" s="332" customFormat="1"/>
    <row r="920" s="332" customFormat="1"/>
    <row r="921" s="332" customFormat="1"/>
    <row r="922" s="332" customFormat="1"/>
    <row r="923" s="332" customFormat="1"/>
    <row r="924" s="332" customFormat="1"/>
    <row r="925" s="332" customFormat="1"/>
    <row r="926" s="332" customFormat="1"/>
    <row r="927" s="332" customFormat="1"/>
    <row r="928" s="332" customFormat="1"/>
    <row r="929" s="332" customFormat="1"/>
    <row r="930" s="332" customFormat="1"/>
    <row r="931" s="332" customFormat="1"/>
    <row r="932" s="332" customFormat="1"/>
    <row r="933" s="332" customFormat="1"/>
    <row r="934" s="332" customFormat="1"/>
    <row r="935" s="332" customFormat="1"/>
    <row r="936" s="332" customFormat="1"/>
    <row r="937" s="332" customFormat="1"/>
    <row r="938" s="332" customFormat="1"/>
    <row r="939" s="332" customFormat="1"/>
    <row r="940" s="332" customFormat="1"/>
    <row r="941" s="332" customFormat="1"/>
    <row r="942" s="332" customFormat="1"/>
    <row r="943" s="332" customFormat="1"/>
    <row r="944" s="332" customFormat="1"/>
    <row r="945" s="332" customFormat="1"/>
    <row r="946" s="332" customFormat="1"/>
    <row r="947" s="332" customFormat="1"/>
    <row r="948" s="332" customFormat="1"/>
    <row r="949" s="332" customFormat="1"/>
    <row r="950" s="332" customFormat="1"/>
    <row r="951" s="332" customFormat="1"/>
    <row r="952" s="332" customFormat="1"/>
    <row r="953" s="332" customFormat="1"/>
    <row r="954" s="332" customFormat="1"/>
    <row r="955" s="332" customFormat="1"/>
    <row r="956" s="332" customFormat="1"/>
    <row r="957" s="332" customFormat="1"/>
    <row r="958" s="332" customFormat="1"/>
    <row r="959" s="332" customFormat="1"/>
    <row r="960" s="332" customFormat="1"/>
    <row r="961" s="332" customFormat="1"/>
    <row r="962" s="332" customFormat="1"/>
    <row r="963" s="332" customFormat="1"/>
    <row r="964" s="332" customFormat="1"/>
    <row r="965" s="332" customFormat="1"/>
    <row r="966" s="332" customFormat="1"/>
    <row r="967" s="332" customFormat="1"/>
    <row r="968" s="332" customFormat="1"/>
    <row r="969" s="332" customFormat="1"/>
    <row r="970" s="332" customFormat="1"/>
    <row r="971" s="332" customFormat="1"/>
    <row r="972" s="332" customFormat="1"/>
    <row r="973" s="332" customFormat="1"/>
    <row r="974" s="332" customFormat="1"/>
    <row r="975" s="332" customFormat="1"/>
    <row r="976" s="332" customFormat="1"/>
    <row r="977" s="332" customFormat="1"/>
    <row r="978" s="332" customFormat="1"/>
    <row r="979" s="332" customFormat="1"/>
    <row r="980" s="332" customFormat="1"/>
    <row r="981" s="332" customFormat="1"/>
    <row r="982" s="332" customFormat="1"/>
    <row r="983" s="332" customFormat="1"/>
    <row r="984" s="332" customFormat="1"/>
    <row r="985" s="332" customFormat="1"/>
    <row r="986" s="332" customFormat="1"/>
    <row r="987" s="332" customFormat="1"/>
    <row r="988" s="332" customFormat="1"/>
    <row r="989" s="332" customFormat="1"/>
    <row r="990" s="332" customFormat="1"/>
    <row r="991" s="332" customFormat="1"/>
    <row r="992" s="332" customFormat="1"/>
    <row r="993" s="332" customFormat="1"/>
    <row r="994" s="332" customFormat="1"/>
    <row r="995" s="332" customFormat="1"/>
    <row r="996" s="332" customFormat="1"/>
    <row r="997" s="332" customFormat="1"/>
    <row r="998" s="332" customFormat="1"/>
    <row r="999" s="332" customFormat="1"/>
    <row r="1000" s="332" customFormat="1"/>
    <row r="1001" s="332" customFormat="1"/>
    <row r="1002" s="332" customFormat="1"/>
    <row r="1003" s="332" customFormat="1"/>
    <row r="1004" s="332" customFormat="1"/>
    <row r="1005" s="332" customFormat="1"/>
    <row r="1006" s="332" customFormat="1"/>
    <row r="1007" s="332" customFormat="1"/>
    <row r="1008" s="332" customFormat="1"/>
    <row r="1009" s="332" customFormat="1"/>
    <row r="1010" s="332" customFormat="1"/>
    <row r="1011" s="332" customFormat="1"/>
    <row r="1012" s="332" customFormat="1"/>
    <row r="1013" s="332" customFormat="1"/>
    <row r="1014" s="332" customFormat="1"/>
    <row r="1015" s="332" customFormat="1"/>
    <row r="1016" s="332" customFormat="1"/>
    <row r="1017" s="332" customFormat="1"/>
    <row r="1018" s="332" customFormat="1"/>
    <row r="1019" s="332" customFormat="1"/>
    <row r="1020" s="332" customFormat="1"/>
    <row r="1021" s="332" customFormat="1"/>
    <row r="1022" s="332" customFormat="1"/>
    <row r="1023" s="332" customFormat="1"/>
    <row r="1024" s="332" customFormat="1"/>
    <row r="1025" s="332" customFormat="1"/>
    <row r="1026" s="332" customFormat="1"/>
    <row r="1027" s="332" customFormat="1"/>
    <row r="1028" s="332" customFormat="1"/>
    <row r="1029" s="332" customFormat="1"/>
    <row r="1030" s="332" customFormat="1"/>
    <row r="1031" s="332" customFormat="1"/>
    <row r="1032" s="332" customFormat="1"/>
    <row r="1033" s="332" customFormat="1"/>
    <row r="1034" s="332" customFormat="1"/>
    <row r="1035" s="332" customFormat="1"/>
    <row r="1036" s="332" customFormat="1"/>
    <row r="1037" s="332" customFormat="1"/>
    <row r="1038" s="332" customFormat="1"/>
    <row r="1039" s="332" customFormat="1"/>
    <row r="1040" s="332" customFormat="1"/>
    <row r="1041" s="332" customFormat="1"/>
    <row r="1042" s="332" customFormat="1"/>
    <row r="1043" s="332" customFormat="1"/>
    <row r="1044" s="332" customFormat="1"/>
    <row r="1045" s="332" customFormat="1"/>
    <row r="1046" s="332" customFormat="1"/>
    <row r="1047" s="332" customFormat="1"/>
    <row r="1048" s="332" customFormat="1"/>
    <row r="1049" s="332" customFormat="1"/>
    <row r="1050" s="332" customFormat="1"/>
    <row r="1051" s="332" customFormat="1"/>
    <row r="1052" s="332" customFormat="1"/>
    <row r="1053" s="332" customFormat="1"/>
    <row r="1054" s="332" customFormat="1"/>
    <row r="1055" s="332" customFormat="1"/>
    <row r="1056" s="332" customFormat="1"/>
    <row r="1057" s="332" customFormat="1"/>
    <row r="1058" s="332" customFormat="1"/>
    <row r="1059" s="332" customFormat="1"/>
    <row r="1060" s="332" customFormat="1"/>
    <row r="1061" s="332" customFormat="1"/>
    <row r="1062" s="332" customFormat="1"/>
    <row r="1063" s="332" customFormat="1"/>
    <row r="1064" s="332" customFormat="1"/>
    <row r="1065" s="332" customFormat="1"/>
    <row r="1066" s="332" customFormat="1"/>
    <row r="1067" s="332" customFormat="1"/>
    <row r="1068" s="332" customFormat="1"/>
    <row r="1069" s="332" customFormat="1"/>
    <row r="1070" s="332" customFormat="1"/>
    <row r="1071" s="332" customFormat="1"/>
    <row r="1072" s="332" customFormat="1"/>
    <row r="1073" s="332" customFormat="1"/>
    <row r="1074" s="332" customFormat="1"/>
    <row r="1075" s="332" customFormat="1"/>
    <row r="1076" s="332" customFormat="1"/>
    <row r="1077" s="332" customFormat="1"/>
    <row r="1078" s="332" customFormat="1"/>
    <row r="1079" s="332" customFormat="1"/>
    <row r="1080" s="332" customFormat="1"/>
    <row r="1081" s="332" customFormat="1"/>
    <row r="1082" s="332" customFormat="1"/>
    <row r="1083" s="332" customFormat="1"/>
    <row r="1084" s="332" customFormat="1"/>
    <row r="1085" s="332" customFormat="1"/>
    <row r="1086" s="332" customFormat="1"/>
    <row r="1087" s="332" customFormat="1"/>
    <row r="1088" s="332" customFormat="1"/>
    <row r="1089" s="332" customFormat="1"/>
    <row r="1090" s="332" customFormat="1"/>
    <row r="1091" s="332" customFormat="1"/>
    <row r="1092" s="332" customFormat="1"/>
    <row r="1093" s="332" customFormat="1"/>
    <row r="1094" s="332" customFormat="1"/>
    <row r="1095" s="332" customFormat="1"/>
    <row r="1096" s="332" customFormat="1"/>
    <row r="1097" s="332" customFormat="1"/>
    <row r="1098" s="332" customFormat="1"/>
    <row r="1099" s="332" customFormat="1"/>
    <row r="1100" s="332" customFormat="1"/>
    <row r="1101" s="332" customFormat="1"/>
    <row r="1102" s="332" customFormat="1"/>
    <row r="1103" s="332" customFormat="1"/>
    <row r="1104" s="332" customFormat="1"/>
    <row r="1105" s="332" customFormat="1"/>
    <row r="1106" s="332" customFormat="1"/>
    <row r="1107" s="332" customFormat="1"/>
    <row r="1108" s="332" customFormat="1"/>
    <row r="1109" s="332" customFormat="1"/>
    <row r="1110" s="332" customFormat="1"/>
    <row r="1111" s="332" customFormat="1"/>
    <row r="1112" s="332" customFormat="1"/>
    <row r="1113" s="332" customFormat="1"/>
    <row r="1114" s="332" customFormat="1"/>
    <row r="1115" s="332" customFormat="1"/>
    <row r="1116" s="332" customFormat="1"/>
    <row r="1117" s="332" customFormat="1"/>
    <row r="1118" s="332" customFormat="1"/>
    <row r="1119" s="332" customFormat="1"/>
    <row r="1120" s="332" customFormat="1"/>
    <row r="1121" s="332" customFormat="1"/>
    <row r="1122" s="332" customFormat="1"/>
    <row r="1123" s="332" customFormat="1"/>
    <row r="1124" s="332" customFormat="1"/>
    <row r="1125" s="332" customFormat="1"/>
    <row r="1126" s="332" customFormat="1"/>
    <row r="1127" s="332" customFormat="1"/>
    <row r="1128" s="332" customFormat="1"/>
    <row r="1129" s="332" customFormat="1"/>
    <row r="1130" s="332" customFormat="1"/>
    <row r="1131" s="332" customFormat="1"/>
    <row r="1132" s="332" customFormat="1"/>
    <row r="1133" s="332" customFormat="1"/>
    <row r="1134" s="332" customFormat="1"/>
    <row r="1135" s="332" customFormat="1"/>
    <row r="1136" s="332" customFormat="1"/>
    <row r="1137" s="332" customFormat="1"/>
    <row r="1138" s="332" customFormat="1"/>
    <row r="1139" s="332" customFormat="1"/>
    <row r="1140" s="332" customFormat="1"/>
    <row r="1141" s="332" customFormat="1"/>
    <row r="1142" s="332" customFormat="1"/>
    <row r="1143" s="332" customFormat="1"/>
    <row r="1144" s="332" customFormat="1"/>
    <row r="1145" s="332" customFormat="1"/>
    <row r="1146" s="332" customFormat="1"/>
    <row r="1147" s="332" customFormat="1"/>
    <row r="1148" s="332" customFormat="1"/>
    <row r="1149" s="332" customFormat="1"/>
    <row r="1150" s="332" customFormat="1"/>
    <row r="1151" s="332" customFormat="1"/>
    <row r="1152" s="332" customFormat="1"/>
    <row r="1153" s="332" customFormat="1"/>
    <row r="1154" s="332" customFormat="1"/>
    <row r="1155" s="332" customFormat="1"/>
    <row r="1156" s="332" customFormat="1"/>
    <row r="1157" s="332" customFormat="1"/>
    <row r="1158" s="332" customFormat="1"/>
    <row r="1159" s="332" customFormat="1"/>
    <row r="1160" s="332" customFormat="1"/>
    <row r="1161" s="332" customFormat="1"/>
    <row r="1162" s="332" customFormat="1"/>
    <row r="1163" s="332" customFormat="1"/>
    <row r="1164" s="332" customFormat="1"/>
    <row r="1165" s="332" customFormat="1"/>
    <row r="1166" s="332" customFormat="1"/>
    <row r="1167" s="332" customFormat="1"/>
    <row r="1168" s="332" customFormat="1"/>
    <row r="1169" s="332" customFormat="1"/>
    <row r="1170" s="332" customFormat="1"/>
    <row r="1171" s="332" customFormat="1"/>
    <row r="1172" s="332" customFormat="1"/>
    <row r="1173" s="332" customFormat="1"/>
    <row r="1174" s="332" customFormat="1"/>
    <row r="1175" s="332" customFormat="1"/>
    <row r="1176" s="332" customFormat="1"/>
    <row r="1177" s="332" customFormat="1"/>
    <row r="1178" s="332" customFormat="1"/>
    <row r="1179" s="332" customFormat="1"/>
    <row r="1180" s="332" customFormat="1"/>
    <row r="1181" s="332" customFormat="1"/>
    <row r="1182" s="332" customFormat="1"/>
    <row r="1183" s="332" customFormat="1"/>
    <row r="1184" s="332" customFormat="1"/>
    <row r="1185" s="332" customFormat="1"/>
    <row r="1186" s="332" customFormat="1"/>
    <row r="1187" s="332" customFormat="1"/>
    <row r="1188" s="332" customFormat="1"/>
    <row r="1189" s="332" customFormat="1"/>
    <row r="1190" s="332" customFormat="1"/>
    <row r="1191" s="332" customFormat="1"/>
    <row r="1192" s="332" customFormat="1"/>
    <row r="1193" s="332" customFormat="1"/>
    <row r="1194" s="332" customFormat="1"/>
    <row r="1195" s="332" customFormat="1"/>
    <row r="1196" s="332" customFormat="1"/>
    <row r="1197" s="332" customFormat="1"/>
    <row r="1198" s="332" customFormat="1"/>
    <row r="1199" s="332" customFormat="1"/>
    <row r="1200" s="332" customFormat="1"/>
    <row r="1201" s="332" customFormat="1"/>
    <row r="1202" s="332" customFormat="1"/>
    <row r="1203" s="332" customFormat="1"/>
    <row r="1204" s="332" customFormat="1"/>
    <row r="1205" s="332" customFormat="1"/>
    <row r="1206" s="332" customFormat="1"/>
    <row r="1207" s="332" customFormat="1"/>
    <row r="1208" s="332" customFormat="1"/>
    <row r="1209" s="332" customFormat="1"/>
    <row r="1210" s="332" customFormat="1"/>
    <row r="1211" s="332" customFormat="1"/>
    <row r="1212" s="332" customFormat="1"/>
    <row r="1213" s="332" customFormat="1"/>
    <row r="1214" s="332" customFormat="1"/>
    <row r="1215" s="332" customFormat="1"/>
    <row r="1216" s="332" customFormat="1"/>
    <row r="1217" s="332" customFormat="1"/>
    <row r="1218" s="332" customFormat="1"/>
    <row r="1219" s="332" customFormat="1"/>
    <row r="1220" s="332" customFormat="1"/>
    <row r="1221" s="332" customFormat="1"/>
    <row r="1222" s="332" customFormat="1"/>
    <row r="1223" s="332" customFormat="1"/>
    <row r="1224" s="332" customFormat="1"/>
    <row r="1225" s="332" customFormat="1"/>
    <row r="1226" s="332" customFormat="1"/>
    <row r="1227" s="332" customFormat="1"/>
    <row r="1228" s="332" customFormat="1"/>
    <row r="1229" s="332" customFormat="1"/>
    <row r="1230" s="332" customFormat="1"/>
    <row r="1231" s="332" customFormat="1"/>
    <row r="1232" s="332" customFormat="1"/>
    <row r="1233" s="332" customFormat="1"/>
    <row r="1234" s="332" customFormat="1"/>
    <row r="1235" s="332" customFormat="1"/>
    <row r="1236" s="332" customFormat="1"/>
    <row r="1237" s="332" customFormat="1"/>
    <row r="1238" s="332" customFormat="1"/>
    <row r="1239" s="332" customFormat="1"/>
    <row r="1240" s="332" customFormat="1"/>
    <row r="1241" s="332" customFormat="1"/>
    <row r="1242" s="332" customFormat="1"/>
    <row r="1243" s="332" customFormat="1"/>
    <row r="1244" s="332" customFormat="1"/>
    <row r="1245" s="332" customFormat="1"/>
    <row r="1246" s="332" customFormat="1"/>
    <row r="1247" s="332" customFormat="1"/>
    <row r="1248" s="332" customFormat="1"/>
    <row r="1249" s="332" customFormat="1"/>
    <row r="1250" s="332" customFormat="1"/>
    <row r="1251" s="332" customFormat="1"/>
    <row r="1252" s="332" customFormat="1"/>
    <row r="1253" s="332" customFormat="1"/>
    <row r="1254" s="332" customFormat="1"/>
    <row r="1255" s="332" customFormat="1"/>
    <row r="1256" s="332" customFormat="1"/>
    <row r="1257" s="332" customFormat="1"/>
    <row r="1258" s="332" customFormat="1"/>
    <row r="1259" s="332" customFormat="1"/>
    <row r="1260" s="332" customFormat="1"/>
    <row r="1261" s="332" customFormat="1"/>
    <row r="1262" s="332" customFormat="1"/>
    <row r="1263" s="332" customFormat="1"/>
    <row r="1264" s="332" customFormat="1"/>
    <row r="1265" s="332" customFormat="1"/>
    <row r="1266" s="332" customFormat="1"/>
    <row r="1267" s="332" customFormat="1"/>
    <row r="1268" s="332" customFormat="1"/>
    <row r="1269" s="332" customFormat="1"/>
    <row r="1270" s="332" customFormat="1"/>
    <row r="1271" s="332" customFormat="1"/>
    <row r="1272" s="332" customFormat="1"/>
    <row r="1273" s="332" customFormat="1"/>
    <row r="1274" s="332" customFormat="1"/>
    <row r="1275" s="332" customFormat="1"/>
    <row r="1276" s="332" customFormat="1"/>
    <row r="1277" s="332" customFormat="1"/>
    <row r="1278" s="332" customFormat="1"/>
    <row r="1279" s="332" customFormat="1"/>
    <row r="1280" s="332" customFormat="1"/>
    <row r="1281" s="332" customFormat="1"/>
    <row r="1282" s="332" customFormat="1"/>
    <row r="1283" s="332" customFormat="1"/>
    <row r="1284" s="332" customFormat="1"/>
    <row r="1285" s="332" customFormat="1"/>
    <row r="1286" s="332" customFormat="1"/>
    <row r="1287" s="332" customFormat="1"/>
    <row r="1288" s="332" customFormat="1"/>
    <row r="1289" s="332" customFormat="1"/>
    <row r="1290" s="332" customFormat="1"/>
    <row r="1291" s="332" customFormat="1"/>
    <row r="1292" s="332" customFormat="1"/>
    <row r="1293" s="332" customFormat="1"/>
    <row r="1294" s="332" customFormat="1"/>
    <row r="1295" s="332" customFormat="1"/>
    <row r="1296" s="332" customFormat="1"/>
    <row r="1297" s="332" customFormat="1"/>
    <row r="1298" s="332" customFormat="1"/>
    <row r="1299" s="332" customFormat="1"/>
    <row r="1300" s="332" customFormat="1"/>
    <row r="1301" s="332" customFormat="1"/>
    <row r="1302" s="332" customFormat="1"/>
    <row r="1303" s="332" customFormat="1"/>
    <row r="1304" s="332" customFormat="1"/>
    <row r="1305" s="332" customFormat="1"/>
    <row r="1306" s="332" customFormat="1"/>
    <row r="1307" s="332" customFormat="1"/>
    <row r="1308" s="332" customFormat="1"/>
    <row r="1309" s="332" customFormat="1"/>
    <row r="1310" s="332" customFormat="1"/>
    <row r="1311" s="332" customFormat="1"/>
    <row r="1312" s="332" customFormat="1"/>
    <row r="1313" s="332" customFormat="1"/>
    <row r="1314" s="332" customFormat="1"/>
    <row r="1315" s="332" customFormat="1"/>
    <row r="1316" s="332" customFormat="1"/>
    <row r="1317" s="332" customFormat="1"/>
    <row r="1318" s="332" customFormat="1"/>
    <row r="1319" s="332" customFormat="1"/>
    <row r="1320" s="332" customFormat="1"/>
    <row r="1321" s="332" customFormat="1"/>
    <row r="1322" s="332" customFormat="1"/>
    <row r="1323" s="332" customFormat="1"/>
    <row r="1324" s="332" customFormat="1"/>
    <row r="1325" s="332" customFormat="1"/>
    <row r="1326" s="332" customFormat="1"/>
    <row r="1327" s="332" customFormat="1"/>
    <row r="1328" s="332" customFormat="1"/>
    <row r="1329" s="332" customFormat="1"/>
    <row r="1330" s="332" customFormat="1"/>
    <row r="1331" s="332" customFormat="1"/>
    <row r="1332" s="332" customFormat="1"/>
    <row r="1333" s="332" customFormat="1"/>
    <row r="1334" s="332" customFormat="1"/>
    <row r="1335" s="332" customFormat="1"/>
    <row r="1336" s="332" customFormat="1"/>
    <row r="1337" s="332" customFormat="1"/>
    <row r="1338" s="332" customFormat="1"/>
    <row r="1339" s="332" customFormat="1"/>
    <row r="1340" s="332" customFormat="1"/>
    <row r="1341" s="332" customFormat="1"/>
    <row r="1342" s="332" customFormat="1"/>
    <row r="1343" s="332" customFormat="1"/>
    <row r="1344" s="332" customFormat="1"/>
    <row r="1345" s="332" customFormat="1"/>
    <row r="1346" s="332" customFormat="1"/>
    <row r="1347" s="332" customFormat="1"/>
    <row r="1348" s="332" customFormat="1"/>
    <row r="1349" s="332" customFormat="1"/>
    <row r="1350" s="332" customFormat="1"/>
    <row r="1351" s="332" customFormat="1"/>
    <row r="1352" s="332" customFormat="1"/>
    <row r="1353" s="332" customFormat="1"/>
    <row r="1354" s="332" customFormat="1"/>
    <row r="1355" s="332" customFormat="1"/>
    <row r="1356" s="332" customFormat="1"/>
    <row r="1357" s="332" customFormat="1"/>
    <row r="1358" s="332" customFormat="1"/>
    <row r="1359" s="332" customFormat="1"/>
    <row r="1360" s="332" customFormat="1"/>
    <row r="1361" s="332" customFormat="1"/>
    <row r="1362" s="332" customFormat="1"/>
    <row r="1363" s="332" customFormat="1"/>
    <row r="1364" s="332" customFormat="1"/>
    <row r="1365" s="332" customFormat="1"/>
    <row r="1366" s="332" customFormat="1"/>
    <row r="1367" s="332" customFormat="1"/>
    <row r="1368" s="332" customFormat="1"/>
    <row r="1369" s="332" customFormat="1"/>
    <row r="1370" s="332" customFormat="1"/>
    <row r="1371" s="332" customFormat="1"/>
    <row r="1372" s="332" customFormat="1"/>
    <row r="1373" s="332" customFormat="1"/>
    <row r="1374" s="332" customFormat="1"/>
    <row r="1375" s="332" customFormat="1"/>
    <row r="1376" s="332" customFormat="1"/>
    <row r="1377" s="332" customFormat="1"/>
    <row r="1378" s="332" customFormat="1"/>
    <row r="1379" s="332" customFormat="1"/>
    <row r="1380" s="332" customFormat="1"/>
    <row r="1381" s="332" customFormat="1"/>
    <row r="1382" s="332" customFormat="1"/>
    <row r="1383" s="332" customFormat="1"/>
    <row r="1384" s="332" customFormat="1"/>
    <row r="1385" s="332" customFormat="1"/>
    <row r="1386" s="332" customFormat="1"/>
    <row r="1387" s="332" customFormat="1"/>
    <row r="1388" s="332" customFormat="1"/>
    <row r="1389" s="332" customFormat="1"/>
    <row r="1390" s="332" customFormat="1"/>
    <row r="1391" s="332" customFormat="1"/>
    <row r="1392" s="332" customFormat="1"/>
    <row r="1393" s="332" customFormat="1"/>
    <row r="1394" s="332" customFormat="1"/>
    <row r="1395" s="332" customFormat="1"/>
    <row r="1396" s="332" customFormat="1"/>
    <row r="1397" s="332" customFormat="1"/>
    <row r="1398" s="332" customFormat="1"/>
    <row r="1399" s="332" customFormat="1"/>
    <row r="1400" s="332" customFormat="1"/>
    <row r="1401" s="332" customFormat="1"/>
    <row r="1402" s="332" customFormat="1"/>
    <row r="1403" s="332" customFormat="1"/>
    <row r="1404" s="332" customFormat="1"/>
    <row r="1405" s="332" customFormat="1"/>
    <row r="1406" s="332" customFormat="1"/>
    <row r="1407" s="332" customFormat="1"/>
    <row r="1408" s="332" customFormat="1"/>
    <row r="1409" s="332" customFormat="1"/>
    <row r="1410" s="332" customFormat="1"/>
    <row r="1411" s="332" customFormat="1"/>
    <row r="1412" s="332" customFormat="1"/>
    <row r="1413" s="332" customFormat="1"/>
    <row r="1414" s="332" customFormat="1"/>
    <row r="1415" s="332" customFormat="1"/>
    <row r="1416" s="332" customFormat="1"/>
    <row r="1417" s="332" customFormat="1"/>
    <row r="1418" s="332" customFormat="1"/>
    <row r="1419" s="332" customFormat="1"/>
    <row r="1420" s="332" customFormat="1"/>
    <row r="1421" s="332" customFormat="1"/>
    <row r="1422" s="332" customFormat="1"/>
    <row r="1423" s="332" customFormat="1"/>
    <row r="1424" s="332" customFormat="1"/>
    <row r="1425" s="332" customFormat="1"/>
    <row r="1426" s="332" customFormat="1"/>
    <row r="1427" s="332" customFormat="1"/>
    <row r="1428" s="332" customFormat="1"/>
    <row r="1429" s="332" customFormat="1"/>
    <row r="1430" s="332" customFormat="1"/>
    <row r="1431" s="332" customFormat="1"/>
    <row r="1432" s="332" customFormat="1"/>
    <row r="1433" s="332" customFormat="1"/>
    <row r="1434" s="332" customFormat="1"/>
    <row r="1435" s="332" customFormat="1"/>
    <row r="1436" s="332" customFormat="1"/>
    <row r="1437" s="332" customFormat="1"/>
    <row r="1438" s="332" customFormat="1"/>
    <row r="1439" s="332" customFormat="1"/>
    <row r="1440" s="332" customFormat="1"/>
    <row r="1441" s="332" customFormat="1"/>
    <row r="1442" s="332" customFormat="1"/>
    <row r="1443" s="332" customFormat="1"/>
    <row r="1444" s="332" customFormat="1"/>
    <row r="1445" s="332" customFormat="1"/>
    <row r="1446" s="332" customFormat="1"/>
    <row r="1447" s="332" customFormat="1"/>
    <row r="1448" s="332" customFormat="1"/>
    <row r="1449" s="332" customFormat="1"/>
    <row r="1450" s="332" customFormat="1"/>
    <row r="1451" s="332" customFormat="1"/>
    <row r="1452" s="332" customFormat="1"/>
    <row r="1453" s="332" customFormat="1"/>
    <row r="1454" s="332" customFormat="1"/>
    <row r="1455" s="332" customFormat="1"/>
    <row r="1456" s="332" customFormat="1"/>
    <row r="1457" s="332" customFormat="1"/>
    <row r="1458" s="332" customFormat="1"/>
    <row r="1459" s="332" customFormat="1"/>
    <row r="1460" s="332" customFormat="1"/>
    <row r="1461" s="332" customFormat="1"/>
    <row r="1462" s="332" customFormat="1"/>
    <row r="1463" s="332" customFormat="1"/>
    <row r="1464" s="332" customFormat="1"/>
    <row r="1465" s="332" customFormat="1"/>
    <row r="1466" s="332" customFormat="1"/>
    <row r="1467" s="332" customFormat="1"/>
    <row r="1468" s="332" customFormat="1"/>
    <row r="1469" s="332" customFormat="1"/>
    <row r="1470" s="332" customFormat="1"/>
    <row r="1471" s="332" customFormat="1"/>
    <row r="1472" s="332" customFormat="1"/>
    <row r="1473" s="332" customFormat="1"/>
    <row r="1474" s="332" customFormat="1"/>
    <row r="1475" s="332" customFormat="1"/>
    <row r="1476" s="332" customFormat="1"/>
    <row r="1477" s="332" customFormat="1"/>
    <row r="1478" s="332" customFormat="1"/>
    <row r="1479" s="332" customFormat="1"/>
    <row r="1480" s="332" customFormat="1"/>
    <row r="1481" s="332" customFormat="1"/>
    <row r="1482" s="332" customFormat="1"/>
    <row r="1483" s="332" customFormat="1"/>
    <row r="1484" s="332" customFormat="1"/>
    <row r="1485" s="332" customFormat="1"/>
    <row r="1486" s="332" customFormat="1"/>
    <row r="1487" s="332" customFormat="1"/>
    <row r="1488" s="332" customFormat="1"/>
    <row r="1489" s="332" customFormat="1"/>
    <row r="1490" s="332" customFormat="1"/>
    <row r="1491" s="332" customFormat="1"/>
    <row r="1492" s="332" customFormat="1"/>
    <row r="1493" s="332" customFormat="1"/>
    <row r="1494" s="332" customFormat="1"/>
    <row r="1495" s="332" customFormat="1"/>
    <row r="1496" s="332" customFormat="1"/>
    <row r="1497" s="332" customFormat="1"/>
    <row r="1498" s="332" customFormat="1"/>
    <row r="1499" s="332" customFormat="1"/>
    <row r="1500" s="332" customFormat="1"/>
    <row r="1501" s="332" customFormat="1"/>
    <row r="1502" s="332" customFormat="1"/>
    <row r="1503" s="332" customFormat="1"/>
    <row r="1504" s="332" customFormat="1"/>
    <row r="1505" s="332" customFormat="1"/>
    <row r="1506" s="332" customFormat="1"/>
    <row r="1507" s="332" customFormat="1"/>
    <row r="1508" s="332" customFormat="1"/>
    <row r="1509" s="332" customFormat="1"/>
    <row r="1510" s="332" customFormat="1"/>
    <row r="1511" s="332" customFormat="1"/>
    <row r="1512" s="332" customFormat="1"/>
    <row r="1513" s="332" customFormat="1"/>
    <row r="1514" s="332" customFormat="1"/>
    <row r="1515" s="332" customFormat="1"/>
    <row r="1516" s="332" customFormat="1"/>
    <row r="1517" s="332" customFormat="1"/>
    <row r="1518" s="332" customFormat="1"/>
    <row r="1519" s="332" customFormat="1"/>
    <row r="1520" s="332" customFormat="1"/>
    <row r="1521" s="332" customFormat="1"/>
    <row r="1522" s="332" customFormat="1"/>
    <row r="1523" s="332" customFormat="1"/>
    <row r="1524" s="332" customFormat="1"/>
    <row r="1525" s="332" customFormat="1"/>
    <row r="1526" s="332" customFormat="1"/>
    <row r="1527" s="332" customFormat="1"/>
    <row r="1528" s="332" customFormat="1"/>
    <row r="1529" s="332" customFormat="1"/>
    <row r="1530" s="332" customFormat="1"/>
    <row r="1531" s="332" customFormat="1"/>
    <row r="1532" s="332" customFormat="1"/>
    <row r="1533" s="332" customFormat="1"/>
    <row r="1534" s="332" customFormat="1"/>
    <row r="1535" s="332" customFormat="1"/>
    <row r="1536" s="332" customFormat="1"/>
    <row r="1537" s="332" customFormat="1"/>
    <row r="1538" s="332" customFormat="1"/>
    <row r="1539" s="332" customFormat="1"/>
    <row r="1540" s="332" customFormat="1"/>
    <row r="1541" s="332" customFormat="1"/>
    <row r="1542" s="332" customFormat="1"/>
    <row r="1543" s="332" customFormat="1"/>
    <row r="1544" s="332" customFormat="1"/>
    <row r="1545" s="332" customFormat="1"/>
    <row r="1546" s="332" customFormat="1"/>
    <row r="1547" s="332" customFormat="1"/>
    <row r="1548" s="332" customFormat="1"/>
    <row r="1549" s="332" customFormat="1"/>
    <row r="1550" s="332" customFormat="1"/>
    <row r="1551" s="332" customFormat="1"/>
    <row r="1552" s="332" customFormat="1"/>
    <row r="1553" s="332" customFormat="1"/>
    <row r="1554" s="332" customFormat="1"/>
    <row r="1555" s="332" customFormat="1"/>
    <row r="1556" s="332" customFormat="1"/>
    <row r="1557" s="332" customFormat="1"/>
    <row r="1558" s="332" customFormat="1"/>
    <row r="1559" s="332" customFormat="1"/>
    <row r="1560" s="332" customFormat="1"/>
    <row r="1561" s="332" customFormat="1"/>
    <row r="1562" s="332" customFormat="1"/>
    <row r="1563" s="332" customFormat="1"/>
    <row r="1564" s="332" customFormat="1"/>
    <row r="1565" s="332" customFormat="1"/>
    <row r="1566" s="332" customFormat="1"/>
    <row r="1567" s="332" customFormat="1"/>
    <row r="1568" s="332" customFormat="1"/>
    <row r="1569" s="332" customFormat="1"/>
    <row r="1570" s="332" customFormat="1"/>
    <row r="1571" s="332" customFormat="1"/>
    <row r="1572" s="332" customFormat="1"/>
    <row r="1573" s="332" customFormat="1"/>
    <row r="1574" s="332" customFormat="1"/>
    <row r="1575" s="332" customFormat="1"/>
    <row r="1576" s="332" customFormat="1"/>
    <row r="1577" s="332" customFormat="1"/>
    <row r="1578" s="332" customFormat="1"/>
    <row r="1579" s="332" customFormat="1"/>
    <row r="1580" s="332" customFormat="1"/>
    <row r="1581" s="332" customFormat="1"/>
    <row r="1582" s="332" customFormat="1"/>
    <row r="1583" s="332" customFormat="1"/>
    <row r="1584" s="332" customFormat="1"/>
    <row r="1585" s="332" customFormat="1"/>
    <row r="1586" s="332" customFormat="1"/>
    <row r="1587" s="332" customFormat="1"/>
    <row r="1588" s="332" customFormat="1"/>
    <row r="1589" s="332" customFormat="1"/>
    <row r="1590" s="332" customFormat="1"/>
    <row r="1591" s="332" customFormat="1"/>
    <row r="1592" s="332" customFormat="1"/>
    <row r="1593" s="332" customFormat="1"/>
    <row r="1594" s="332" customFormat="1"/>
    <row r="1595" s="332" customFormat="1"/>
    <row r="1596" s="332" customFormat="1"/>
    <row r="1597" s="332" customFormat="1"/>
    <row r="1598" s="332" customFormat="1"/>
    <row r="1599" s="332" customFormat="1"/>
    <row r="1600" s="332" customFormat="1"/>
    <row r="1601" s="332" customFormat="1"/>
    <row r="1602" s="332" customFormat="1"/>
    <row r="1603" s="332" customFormat="1"/>
    <row r="1604" s="332" customFormat="1"/>
    <row r="1605" s="332" customFormat="1"/>
    <row r="1606" s="332" customFormat="1"/>
    <row r="1607" s="332" customFormat="1"/>
    <row r="1608" s="332" customFormat="1"/>
    <row r="1609" s="332" customFormat="1"/>
    <row r="1610" s="332" customFormat="1"/>
    <row r="1611" s="332" customFormat="1"/>
    <row r="1612" s="332" customFormat="1"/>
    <row r="1613" s="332" customFormat="1"/>
    <row r="1614" s="332" customFormat="1"/>
    <row r="1615" s="332" customFormat="1"/>
    <row r="1616" s="332" customFormat="1"/>
    <row r="1617" s="332" customFormat="1"/>
    <row r="1618" s="332" customFormat="1"/>
    <row r="1619" s="332" customFormat="1"/>
    <row r="1620" s="332" customFormat="1"/>
    <row r="1621" s="332" customFormat="1"/>
    <row r="1622" s="332" customFormat="1"/>
    <row r="1623" s="332" customFormat="1"/>
    <row r="1624" s="332" customFormat="1"/>
    <row r="1625" s="332" customFormat="1"/>
    <row r="1626" s="332" customFormat="1"/>
    <row r="1627" s="332" customFormat="1"/>
    <row r="1628" s="332" customFormat="1"/>
    <row r="1629" s="332" customFormat="1"/>
    <row r="1630" s="332" customFormat="1"/>
    <row r="1631" s="332" customFormat="1"/>
    <row r="1632" s="332" customFormat="1"/>
    <row r="1633" s="332" customFormat="1"/>
    <row r="1634" s="332" customFormat="1"/>
    <row r="1635" s="332" customFormat="1"/>
    <row r="1636" s="332" customFormat="1"/>
    <row r="1637" s="332" customFormat="1"/>
    <row r="1638" s="332" customFormat="1"/>
    <row r="1639" s="332" customFormat="1"/>
    <row r="1640" s="332" customFormat="1"/>
    <row r="1641" s="332" customFormat="1"/>
    <row r="1642" s="332" customFormat="1"/>
    <row r="1643" s="332" customFormat="1"/>
    <row r="1644" s="332" customFormat="1"/>
    <row r="1645" s="332" customFormat="1"/>
    <row r="1646" s="332" customFormat="1"/>
    <row r="1647" s="332" customFormat="1"/>
    <row r="1648" s="332" customFormat="1"/>
    <row r="1649" s="332" customFormat="1"/>
    <row r="1650" s="332" customFormat="1"/>
    <row r="1651" s="332" customFormat="1"/>
    <row r="1652" s="332" customFormat="1"/>
    <row r="1653" s="332" customFormat="1"/>
    <row r="1654" s="332" customFormat="1"/>
    <row r="1655" s="332" customFormat="1"/>
    <row r="1656" s="332" customFormat="1"/>
    <row r="1657" s="332" customFormat="1"/>
    <row r="1658" s="332" customFormat="1"/>
    <row r="1659" s="332" customFormat="1"/>
    <row r="1660" s="332" customFormat="1"/>
    <row r="1661" s="332" customFormat="1"/>
    <row r="1662" s="332" customFormat="1"/>
    <row r="1663" s="332" customFormat="1"/>
    <row r="1664" s="332" customFormat="1"/>
    <row r="1665" s="332" customFormat="1"/>
    <row r="1666" s="332" customFormat="1"/>
    <row r="1667" s="332" customFormat="1"/>
    <row r="1668" s="332" customFormat="1"/>
    <row r="1669" s="332" customFormat="1"/>
    <row r="1670" s="332" customFormat="1"/>
    <row r="1671" s="332" customFormat="1"/>
    <row r="1672" s="332" customFormat="1"/>
    <row r="1673" s="332" customFormat="1"/>
    <row r="1674" s="332" customFormat="1"/>
    <row r="1675" s="332" customFormat="1"/>
    <row r="1676" s="332" customFormat="1"/>
    <row r="1677" s="332" customFormat="1"/>
    <row r="1678" s="332" customFormat="1"/>
    <row r="1679" s="332" customFormat="1"/>
    <row r="1680" s="332" customFormat="1"/>
    <row r="1681" s="332" customFormat="1"/>
    <row r="1682" s="332" customFormat="1"/>
    <row r="1683" s="332" customFormat="1"/>
    <row r="1684" s="332" customFormat="1"/>
    <row r="1685" s="332" customFormat="1"/>
    <row r="1686" s="332" customFormat="1"/>
    <row r="1687" s="332" customFormat="1"/>
    <row r="1688" s="332" customFormat="1"/>
    <row r="1689" s="332" customFormat="1"/>
    <row r="1690" s="332" customFormat="1"/>
    <row r="1691" s="332" customFormat="1"/>
    <row r="1692" s="332" customFormat="1"/>
    <row r="1693" s="332" customFormat="1"/>
    <row r="1694" s="332" customFormat="1"/>
    <row r="1695" s="332" customFormat="1"/>
    <row r="1696" s="332" customFormat="1"/>
    <row r="1697" s="332" customFormat="1"/>
    <row r="1698" s="332" customFormat="1"/>
    <row r="1699" s="332" customFormat="1"/>
    <row r="1700" s="332" customFormat="1"/>
    <row r="1701" s="332" customFormat="1"/>
    <row r="1702" s="332" customFormat="1"/>
    <row r="1703" s="332" customFormat="1"/>
    <row r="1704" s="332" customFormat="1"/>
    <row r="1705" s="332" customFormat="1"/>
    <row r="1706" s="332" customFormat="1"/>
    <row r="1707" s="332" customFormat="1"/>
    <row r="1708" s="332" customFormat="1"/>
    <row r="1709" s="332" customFormat="1"/>
    <row r="1710" s="332" customFormat="1"/>
    <row r="1711" s="332" customFormat="1"/>
    <row r="1712" s="332" customFormat="1"/>
    <row r="1713" s="332" customFormat="1"/>
    <row r="1714" s="332" customFormat="1"/>
    <row r="1715" s="332" customFormat="1"/>
    <row r="1716" s="332" customFormat="1"/>
    <row r="1717" s="332" customFormat="1"/>
    <row r="1718" s="332" customFormat="1"/>
    <row r="1719" s="332" customFormat="1"/>
    <row r="1720" s="332" customFormat="1"/>
    <row r="1721" s="332" customFormat="1"/>
    <row r="1722" s="332" customFormat="1"/>
    <row r="1723" s="332" customFormat="1"/>
    <row r="1724" s="332" customFormat="1"/>
    <row r="1725" s="332" customFormat="1"/>
    <row r="1726" s="332" customFormat="1"/>
    <row r="1727" s="332" customFormat="1"/>
    <row r="1728" s="332" customFormat="1"/>
    <row r="1729" s="332" customFormat="1"/>
    <row r="1730" s="332" customFormat="1"/>
    <row r="1731" s="332" customFormat="1"/>
    <row r="1732" s="332" customFormat="1"/>
    <row r="1733" s="332" customFormat="1"/>
    <row r="1734" s="332" customFormat="1"/>
    <row r="1735" s="332" customFormat="1"/>
    <row r="1736" s="332" customFormat="1"/>
    <row r="1737" s="332" customFormat="1"/>
    <row r="1738" s="332" customFormat="1"/>
    <row r="1739" s="332" customFormat="1"/>
    <row r="1740" s="332" customFormat="1"/>
    <row r="1741" s="332" customFormat="1"/>
    <row r="1742" s="332" customFormat="1"/>
    <row r="1743" s="332" customFormat="1"/>
    <row r="1744" s="332" customFormat="1"/>
    <row r="1745" s="332" customFormat="1"/>
    <row r="1746" s="332" customFormat="1"/>
    <row r="1747" s="332" customFormat="1"/>
    <row r="1748" s="332" customFormat="1"/>
    <row r="1749" s="332" customFormat="1"/>
    <row r="1750" s="332" customFormat="1"/>
    <row r="1751" s="332" customFormat="1"/>
    <row r="1752" s="332" customFormat="1"/>
    <row r="1753" s="332" customFormat="1"/>
    <row r="1754" s="332" customFormat="1"/>
    <row r="1755" s="332" customFormat="1"/>
    <row r="1756" s="332" customFormat="1"/>
    <row r="1757" s="332" customFormat="1"/>
    <row r="1758" s="332" customFormat="1"/>
    <row r="1759" s="332" customFormat="1"/>
    <row r="1760" s="332" customFormat="1"/>
    <row r="1761" s="332" customFormat="1"/>
    <row r="1762" s="332" customFormat="1"/>
    <row r="1763" s="332" customFormat="1"/>
    <row r="1764" s="332" customFormat="1"/>
    <row r="1765" s="332" customFormat="1"/>
    <row r="1766" s="332" customFormat="1"/>
    <row r="1767" s="332" customFormat="1"/>
    <row r="1768" s="332" customFormat="1"/>
    <row r="1769" s="332" customFormat="1"/>
    <row r="1770" s="332" customFormat="1"/>
    <row r="1771" s="332" customFormat="1"/>
    <row r="1772" s="332" customFormat="1"/>
    <row r="1773" s="332" customFormat="1"/>
    <row r="1774" s="332" customFormat="1"/>
    <row r="1775" s="332" customFormat="1"/>
    <row r="1776" s="332" customFormat="1"/>
    <row r="1777" s="332" customFormat="1"/>
    <row r="1778" s="332" customFormat="1"/>
    <row r="1779" s="332" customFormat="1"/>
    <row r="1780" s="332" customFormat="1"/>
    <row r="1781" s="332" customFormat="1"/>
    <row r="1782" s="332" customFormat="1"/>
    <row r="1783" s="332" customFormat="1"/>
    <row r="1784" s="332" customFormat="1"/>
    <row r="1785" s="332" customFormat="1"/>
    <row r="1786" s="332" customFormat="1"/>
    <row r="1787" s="332" customFormat="1"/>
    <row r="1788" s="332" customFormat="1"/>
    <row r="1789" s="332" customFormat="1"/>
    <row r="1790" s="332" customFormat="1"/>
    <row r="1791" s="332" customFormat="1"/>
    <row r="1792" s="332" customFormat="1"/>
    <row r="1793" s="332" customFormat="1"/>
    <row r="1794" s="332" customFormat="1"/>
    <row r="1795" s="332" customFormat="1"/>
    <row r="1796" s="332" customFormat="1"/>
    <row r="1797" s="332" customFormat="1"/>
    <row r="1798" s="332" customFormat="1"/>
    <row r="1799" s="332" customFormat="1"/>
    <row r="1800" s="332" customFormat="1"/>
    <row r="1801" s="332" customFormat="1"/>
    <row r="1802" s="332" customFormat="1"/>
    <row r="1803" s="332" customFormat="1"/>
    <row r="1804" s="332" customFormat="1"/>
    <row r="1805" s="332" customFormat="1"/>
    <row r="1806" s="332" customFormat="1"/>
    <row r="1807" s="332" customFormat="1"/>
    <row r="1808" s="332" customFormat="1"/>
    <row r="1809" s="332" customFormat="1"/>
    <row r="1810" s="332" customFormat="1"/>
    <row r="1811" s="332" customFormat="1"/>
    <row r="1812" s="332" customFormat="1"/>
    <row r="1813" s="332" customFormat="1"/>
    <row r="1814" s="332" customFormat="1"/>
    <row r="1815" s="332" customFormat="1"/>
    <row r="1816" s="332" customFormat="1"/>
    <row r="1817" s="332" customFormat="1"/>
    <row r="1818" s="332" customFormat="1"/>
    <row r="1819" s="332" customFormat="1"/>
    <row r="1820" s="332" customFormat="1"/>
    <row r="1821" s="332" customFormat="1"/>
    <row r="1822" s="332" customFormat="1"/>
    <row r="1823" s="332" customFormat="1"/>
    <row r="1824" s="332" customFormat="1"/>
    <row r="1825" s="332" customFormat="1"/>
    <row r="1826" s="332" customFormat="1"/>
    <row r="1827" s="332" customFormat="1"/>
    <row r="1828" s="332" customFormat="1"/>
    <row r="1829" s="332" customFormat="1"/>
    <row r="1830" s="332" customFormat="1"/>
    <row r="1831" s="332" customFormat="1"/>
    <row r="1832" s="332" customFormat="1"/>
    <row r="1833" s="332" customFormat="1"/>
    <row r="1834" s="332" customFormat="1"/>
    <row r="1835" s="332" customFormat="1"/>
    <row r="1836" s="332" customFormat="1"/>
    <row r="1837" s="332" customFormat="1"/>
    <row r="1838" s="332" customFormat="1"/>
    <row r="1839" s="332" customFormat="1"/>
    <row r="1840" s="332" customFormat="1"/>
    <row r="1841" s="332" customFormat="1"/>
    <row r="1842" s="332" customFormat="1"/>
    <row r="1843" s="332" customFormat="1"/>
    <row r="1844" s="332" customFormat="1"/>
    <row r="1845" s="332" customFormat="1"/>
    <row r="1846" s="332" customFormat="1"/>
    <row r="1847" s="332" customFormat="1"/>
    <row r="1848" s="332" customFormat="1"/>
    <row r="1849" s="332" customFormat="1"/>
    <row r="1850" s="332" customFormat="1"/>
    <row r="1851" s="332" customFormat="1"/>
    <row r="1852" s="332" customFormat="1"/>
    <row r="1853" s="332" customFormat="1"/>
    <row r="1854" s="332" customFormat="1"/>
    <row r="1855" s="332" customFormat="1"/>
    <row r="1856" s="332" customFormat="1"/>
    <row r="1857" s="332" customFormat="1"/>
    <row r="1858" s="332" customFormat="1"/>
    <row r="1859" s="332" customFormat="1"/>
    <row r="1860" s="332" customFormat="1"/>
    <row r="1861" s="332" customFormat="1"/>
    <row r="1862" s="332" customFormat="1"/>
    <row r="1863" s="332" customFormat="1"/>
    <row r="1864" s="332" customFormat="1"/>
    <row r="1865" s="332" customFormat="1"/>
    <row r="1866" s="332" customFormat="1"/>
    <row r="1867" s="332" customFormat="1"/>
    <row r="1868" s="332" customFormat="1"/>
    <row r="1869" s="332" customFormat="1"/>
    <row r="1870" s="332" customFormat="1"/>
    <row r="1871" s="332" customFormat="1"/>
    <row r="1872" s="332" customFormat="1"/>
    <row r="1873" s="332" customFormat="1"/>
    <row r="1874" s="332" customFormat="1"/>
    <row r="1875" s="332" customFormat="1"/>
    <row r="1876" s="332" customFormat="1"/>
    <row r="1877" s="332" customFormat="1"/>
    <row r="1878" s="332" customFormat="1"/>
    <row r="1879" s="332" customFormat="1"/>
    <row r="1880" s="332" customFormat="1"/>
    <row r="1881" s="332" customFormat="1"/>
    <row r="1882" s="332" customFormat="1"/>
    <row r="1883" s="332" customFormat="1"/>
    <row r="1884" s="332" customFormat="1"/>
    <row r="1885" s="332" customFormat="1"/>
    <row r="1886" s="332" customFormat="1"/>
    <row r="1887" s="332" customFormat="1"/>
    <row r="1888" s="332" customFormat="1"/>
    <row r="1889" s="332" customFormat="1"/>
    <row r="1890" s="332" customFormat="1"/>
    <row r="1891" s="332" customFormat="1"/>
    <row r="1892" s="332" customFormat="1"/>
    <row r="1893" s="332" customFormat="1"/>
    <row r="1894" s="332" customFormat="1"/>
    <row r="1895" s="332" customFormat="1"/>
    <row r="1896" s="332" customFormat="1"/>
    <row r="1897" s="332" customFormat="1"/>
    <row r="1898" s="332" customFormat="1"/>
    <row r="1899" s="332" customFormat="1"/>
    <row r="1900" s="332" customFormat="1"/>
    <row r="1901" s="332" customFormat="1"/>
    <row r="1902" s="332" customFormat="1"/>
    <row r="1903" s="332" customFormat="1"/>
    <row r="1904" s="332" customFormat="1"/>
    <row r="1905" s="332" customFormat="1"/>
    <row r="1906" s="332" customFormat="1"/>
    <row r="1907" s="332" customFormat="1"/>
    <row r="1908" s="332" customFormat="1"/>
    <row r="1909" s="332" customFormat="1"/>
    <row r="1910" s="332" customFormat="1"/>
    <row r="1911" s="332" customFormat="1"/>
    <row r="1912" s="332" customFormat="1"/>
    <row r="1913" s="332" customFormat="1"/>
    <row r="1914" s="332" customFormat="1"/>
    <row r="1915" s="332" customFormat="1"/>
    <row r="1916" s="332" customFormat="1"/>
    <row r="1917" s="332" customFormat="1"/>
    <row r="1918" s="332" customFormat="1"/>
    <row r="1919" s="332" customFormat="1"/>
    <row r="1920" s="332" customFormat="1"/>
    <row r="1921" s="332" customFormat="1"/>
    <row r="1922" s="332" customFormat="1"/>
    <row r="1923" s="332" customFormat="1"/>
    <row r="1924" s="332" customFormat="1"/>
    <row r="1925" s="332" customFormat="1"/>
    <row r="1926" s="332" customFormat="1"/>
    <row r="1927" s="332" customFormat="1"/>
    <row r="1928" s="332" customFormat="1"/>
    <row r="1929" s="332" customFormat="1"/>
    <row r="1930" s="332" customFormat="1"/>
    <row r="1931" s="332" customFormat="1"/>
    <row r="1932" s="332" customFormat="1"/>
    <row r="1933" s="332" customFormat="1"/>
    <row r="1934" s="332" customFormat="1"/>
    <row r="1935" s="332" customFormat="1"/>
    <row r="1936" s="332" customFormat="1"/>
    <row r="1937" s="332" customFormat="1"/>
    <row r="1938" s="332" customFormat="1"/>
    <row r="1939" s="332" customFormat="1"/>
    <row r="1940" s="332" customFormat="1"/>
    <row r="1941" s="332" customFormat="1"/>
    <row r="1942" s="332" customFormat="1"/>
    <row r="1943" s="332" customFormat="1"/>
    <row r="1944" s="332" customFormat="1"/>
    <row r="1945" s="332" customFormat="1"/>
    <row r="1946" s="332" customFormat="1"/>
    <row r="1947" s="332" customFormat="1"/>
    <row r="1948" s="332" customFormat="1"/>
    <row r="1949" s="332" customFormat="1"/>
    <row r="1950" s="332" customFormat="1"/>
    <row r="1951" s="332" customFormat="1"/>
    <row r="1952" s="332" customFormat="1"/>
    <row r="1953" s="332" customFormat="1"/>
    <row r="1954" s="332" customFormat="1"/>
    <row r="1955" s="332" customFormat="1"/>
    <row r="1956" s="332" customFormat="1"/>
    <row r="1957" s="332" customFormat="1"/>
    <row r="1958" s="332" customFormat="1"/>
    <row r="1959" s="332" customFormat="1"/>
    <row r="1960" s="332" customFormat="1"/>
    <row r="1961" s="332" customFormat="1"/>
    <row r="1962" s="332" customFormat="1"/>
    <row r="1963" s="332" customFormat="1"/>
    <row r="1964" s="332" customFormat="1"/>
    <row r="1965" s="332" customFormat="1"/>
    <row r="1966" s="332" customFormat="1"/>
    <row r="1967" s="332" customFormat="1"/>
    <row r="1968" s="332" customFormat="1"/>
    <row r="1969" s="332" customFormat="1"/>
    <row r="1970" s="332" customFormat="1"/>
    <row r="1971" s="332" customFormat="1"/>
    <row r="1972" s="332" customFormat="1"/>
    <row r="1973" s="332" customFormat="1"/>
    <row r="1974" s="332" customFormat="1"/>
    <row r="1975" s="332" customFormat="1"/>
    <row r="1976" s="332" customFormat="1"/>
    <row r="1977" s="332" customFormat="1"/>
    <row r="1978" s="332" customFormat="1"/>
    <row r="1979" s="332" customFormat="1"/>
    <row r="1980" s="332" customFormat="1"/>
    <row r="1981" s="332" customFormat="1"/>
    <row r="1982" s="332" customFormat="1"/>
    <row r="1983" s="332" customFormat="1"/>
    <row r="1984" s="332" customFormat="1"/>
    <row r="1985" s="332" customFormat="1"/>
    <row r="1986" s="332" customFormat="1"/>
    <row r="1987" s="332" customFormat="1"/>
    <row r="1988" s="332" customFormat="1"/>
    <row r="1989" s="332" customFormat="1"/>
    <row r="1990" s="332" customFormat="1"/>
    <row r="1991" s="332" customFormat="1"/>
    <row r="1992" s="332" customFormat="1"/>
    <row r="1993" s="332" customFormat="1"/>
    <row r="1994" s="332" customFormat="1"/>
    <row r="1995" s="332" customFormat="1"/>
    <row r="1996" s="332" customFormat="1"/>
    <row r="1997" s="332" customFormat="1"/>
    <row r="1998" s="332" customFormat="1"/>
    <row r="1999" s="332" customFormat="1"/>
    <row r="2000" s="332" customFormat="1"/>
    <row r="2001" s="332" customFormat="1"/>
    <row r="2002" s="332" customFormat="1"/>
    <row r="2003" s="332" customFormat="1"/>
    <row r="2004" s="332" customFormat="1"/>
    <row r="2005" s="332" customFormat="1"/>
    <row r="2006" s="332" customFormat="1"/>
    <row r="2007" s="332" customFormat="1"/>
    <row r="2008" s="332" customFormat="1"/>
    <row r="2009" s="332" customFormat="1"/>
    <row r="2010" s="332" customFormat="1"/>
    <row r="2011" s="332" customFormat="1"/>
    <row r="2012" s="332" customFormat="1"/>
    <row r="2013" s="332" customFormat="1"/>
    <row r="2014" s="332" customFormat="1"/>
    <row r="2015" s="332" customFormat="1"/>
    <row r="2016" s="332" customFormat="1"/>
    <row r="2017" s="332" customFormat="1"/>
    <row r="2018" s="332" customFormat="1"/>
    <row r="2019" s="332" customFormat="1"/>
    <row r="2020" s="332" customFormat="1"/>
    <row r="2021" s="332" customFormat="1"/>
    <row r="2022" s="332" customFormat="1"/>
    <row r="2023" s="332" customFormat="1"/>
    <row r="2024" s="332" customFormat="1"/>
    <row r="2025" s="332" customFormat="1"/>
    <row r="2026" s="332" customFormat="1"/>
  </sheetData>
  <sheetProtection algorithmName="SHA-512" hashValue="t/MdVaa9pQLAebH/brC2tvOAtuHfIqsrHLZ7Y4AY0B/OnKuAyS3nQcyV4kWbAAIDIBvv38nHyrBAsh+v/vaodw==" saltValue="rFIKKmA8lQrW5IbdzB1hcA==" spinCount="100000" sheet="1" formatCells="0"/>
  <mergeCells count="8">
    <mergeCell ref="A40:L40"/>
    <mergeCell ref="A19:H19"/>
    <mergeCell ref="A20:A38"/>
    <mergeCell ref="A4:L4"/>
    <mergeCell ref="A2:L2"/>
    <mergeCell ref="A6:H6"/>
    <mergeCell ref="A17:L17"/>
    <mergeCell ref="A7:A15"/>
  </mergeCells>
  <pageMargins left="0.23622047244094491" right="0.11811023622047245" top="0.78740157480314965" bottom="0.59055118110236227" header="0.51181102362204722" footer="0.39370078740157483"/>
  <pageSetup paperSize="9" scale="87" fitToHeight="0" orientation="landscape" horizontalDpi="300" verticalDpi="300" r:id="rId1"/>
  <headerFooter alignWithMargins="0">
    <oddHeader>&amp;C&amp;A&amp;RSeite &amp;P von &amp;N</oddHeader>
    <oddFooter xml:space="preserve">&amp;RF-Satz zum LRV-SH </oddFooter>
  </headerFooter>
  <extLst>
    <ext xmlns:x14="http://schemas.microsoft.com/office/spreadsheetml/2009/9/main" uri="{78C0D931-6437-407d-A8EE-F0AAD7539E65}">
      <x14:conditionalFormattings>
        <x14:conditionalFormatting xmlns:xm="http://schemas.microsoft.com/office/excel/2006/main">
          <x14:cfRule type="expression" priority="1" id="{42D63CF5-F6EB-41C3-8F16-9137C49F41EF}">
            <xm:f>(Basis!$D$39=0)</xm:f>
            <x14:dxf>
              <fill>
                <patternFill patternType="none">
                  <bgColor auto="1"/>
                </patternFill>
              </fill>
              <border>
                <left/>
                <right/>
                <top/>
                <bottom/>
                <vertical/>
                <horizontal/>
              </border>
            </x14:dxf>
          </x14:cfRule>
          <xm:sqref>A40:L41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2">
    <tabColor rgb="FF7030A0"/>
  </sheetPr>
  <dimension ref="A1:L30"/>
  <sheetViews>
    <sheetView workbookViewId="0">
      <selection activeCell="D16" sqref="D16"/>
    </sheetView>
  </sheetViews>
  <sheetFormatPr baseColWidth="10" defaultColWidth="11.44140625" defaultRowHeight="14.4"/>
  <cols>
    <col min="1" max="1" width="45" style="578" customWidth="1"/>
    <col min="2" max="5" width="15.6640625" style="578" customWidth="1"/>
    <col min="6" max="16384" width="11.44140625" style="578"/>
  </cols>
  <sheetData>
    <row r="1" spans="1:12" ht="18">
      <c r="A1" s="1347" t="s">
        <v>722</v>
      </c>
      <c r="B1" s="1347"/>
      <c r="C1" s="1347"/>
      <c r="D1" s="1347"/>
      <c r="E1" s="1347"/>
      <c r="F1" s="1347"/>
    </row>
    <row r="3" spans="1:12" ht="18">
      <c r="A3" s="715" t="s">
        <v>522</v>
      </c>
      <c r="B3" s="716" t="str">
        <f>IF(Basis!D39=1,"(gemeinsame Kalkulation der Assistenzleistungen)","Qualifizierte Assistenz")</f>
        <v>Qualifizierte Assistenz</v>
      </c>
      <c r="C3" s="717"/>
      <c r="D3" s="718"/>
      <c r="E3" s="718"/>
      <c r="F3" s="718"/>
    </row>
    <row r="4" spans="1:12" ht="15" thickBot="1">
      <c r="A4" s="672"/>
    </row>
    <row r="5" spans="1:12">
      <c r="A5" s="673" t="s">
        <v>344</v>
      </c>
      <c r="B5" s="674">
        <f>Basisleistung!L3</f>
        <v>0</v>
      </c>
      <c r="C5" s="675"/>
      <c r="D5" s="676"/>
      <c r="E5" s="676"/>
      <c r="F5" s="675"/>
    </row>
    <row r="6" spans="1:12" ht="15" thickBot="1">
      <c r="A6" s="677" t="str">
        <f>IF(Basis!D39=1,"Assistenz nach § 78 Abs. 2 SGB IX","Fachleistung Qualifizierte Assistenz")</f>
        <v>Fachleistung Qualifizierte Assistenz</v>
      </c>
      <c r="B6" s="678">
        <f>IF(Basis!D39=1,'persabh. Leist.'!L41,'persabh. Leist.'!L6)</f>
        <v>0</v>
      </c>
      <c r="C6" s="679"/>
      <c r="D6" s="675"/>
      <c r="E6" s="675"/>
      <c r="F6" s="675"/>
    </row>
    <row r="7" spans="1:12" ht="15" thickBot="1">
      <c r="A7" s="680" t="str">
        <f>IF(Basis!D39=1,"Leistungspauschale nach § 78 Abs. 2 SGB IX","Leistungspauschale Qualifizierte Assistenz")</f>
        <v>Leistungspauschale Qualifizierte Assistenz</v>
      </c>
      <c r="B7" s="681">
        <f>IF(ISERROR(B5+B6),0,B5+B6)</f>
        <v>0</v>
      </c>
    </row>
    <row r="9" spans="1:12" ht="15" thickBot="1">
      <c r="B9" s="578" t="s">
        <v>523</v>
      </c>
      <c r="C9" s="578" t="s">
        <v>524</v>
      </c>
      <c r="D9" s="578" t="s">
        <v>525</v>
      </c>
    </row>
    <row r="10" spans="1:12" ht="15" thickBot="1">
      <c r="A10" s="578" t="s">
        <v>526</v>
      </c>
      <c r="B10" s="792"/>
      <c r="C10" s="793"/>
      <c r="D10" s="793"/>
      <c r="E10" s="793"/>
      <c r="F10" s="578" t="s">
        <v>527</v>
      </c>
    </row>
    <row r="11" spans="1:12" ht="15" thickBot="1">
      <c r="A11" s="578" t="s">
        <v>528</v>
      </c>
      <c r="B11" s="792"/>
      <c r="C11" s="792"/>
      <c r="D11" s="792"/>
      <c r="E11" s="792"/>
      <c r="F11" s="578" t="s">
        <v>529</v>
      </c>
      <c r="L11" s="914"/>
    </row>
    <row r="12" spans="1:12" ht="15" thickBot="1">
      <c r="A12" s="682" t="s">
        <v>530</v>
      </c>
      <c r="B12" s="683">
        <f>IF(ISERROR(60/B11*B10),0,60/B11*B10)</f>
        <v>0</v>
      </c>
      <c r="C12" s="683">
        <f t="shared" ref="C12:E12" si="0">IF(ISERROR(60/C11*C10),0,60/C11*C10)</f>
        <v>0</v>
      </c>
      <c r="D12" s="683">
        <f t="shared" si="0"/>
        <v>0</v>
      </c>
      <c r="E12" s="683">
        <f t="shared" si="0"/>
        <v>0</v>
      </c>
      <c r="F12" s="684" t="s">
        <v>531</v>
      </c>
      <c r="L12" s="914"/>
    </row>
    <row r="13" spans="1:12" ht="15" thickBot="1">
      <c r="A13" s="675" t="s">
        <v>736</v>
      </c>
      <c r="B13" s="792"/>
      <c r="C13" s="793"/>
      <c r="D13" s="793"/>
      <c r="E13" s="793"/>
      <c r="F13" s="675" t="s">
        <v>531</v>
      </c>
    </row>
    <row r="14" spans="1:12" ht="16.2">
      <c r="A14" s="687" t="s">
        <v>543</v>
      </c>
      <c r="B14" s="688">
        <f>IF(AND(Basis!$B$27=1,Basis!$D$39=1),$B$7/(('(A) Personal'!$C$42*Basis!$B$36+'(A) Personal'!$C$43*Basis!$B$37)/SUM('(A) Personal'!$C$42:$C$43))*(B12+B13),IF(Basis!D39=1,$B$7/(('(B) Personal'!$C$42*Basis!$B$36+'(B) Personal'!$C$43*Basis!$B$37)/SUM('(B) Personal'!$C$42:$C$43))*(B12+B13),$B$7/Basis!$B$36*(B12+B13)))</f>
        <v>0</v>
      </c>
      <c r="C14" s="688">
        <f>IF(AND(Basis!$B$27=1,Basis!$D$39=1),$B$7/(('(A) Personal'!$C$42*Basis!$B$36+'(A) Personal'!$C$43*Basis!$B$37)/SUM('(A) Personal'!$C$42:$C$43))*(C12+C13),IF(Basis!E39=1,$B$7/(('(B) Personal'!$C$42*Basis!$B$36+'(B) Personal'!$C$43*Basis!$B$37)/SUM('(B) Personal'!$C$42:$C$43))*(C12+C13),$B$7/Basis!$B$36*(C12+C13)))</f>
        <v>0</v>
      </c>
      <c r="D14" s="688">
        <f>IF(AND(Basis!$B$27=1,Basis!$D$39=1),$B$7/(('(A) Personal'!$C$42*Basis!$B$36+'(A) Personal'!$C$43*Basis!$B$37)/SUM('(A) Personal'!$C$42:$C$43))*(D12+D13),IF(Basis!F39=1,$B$7/(('(B) Personal'!$C$42*Basis!$B$36+'(B) Personal'!$C$43*Basis!$B$37)/SUM('(B) Personal'!$C$42:$C$43))*(D12+D13),$B$7/Basis!$B$36*(D12+D13)))</f>
        <v>0</v>
      </c>
      <c r="E14" s="688">
        <f>IF(AND(Basis!$B$27=1,Basis!$D$39=1),$B$7/(('(A) Personal'!$C$42*Basis!$B$36+'(A) Personal'!$C$43*Basis!$B$37)/SUM('(A) Personal'!$C$42:$C$43))*(E12+E13),IF(Basis!G39=1,$B$7/(('(B) Personal'!$C$42*Basis!$B$36+'(B) Personal'!$C$43*Basis!$B$37)/SUM('(B) Personal'!$C$42:$C$43))*(E12+E13),$B$7/Basis!$B$36*(E12+E13)))</f>
        <v>0</v>
      </c>
      <c r="F14" s="685"/>
    </row>
    <row r="15" spans="1:12">
      <c r="D15" s="684"/>
      <c r="E15" s="684"/>
      <c r="F15" s="686"/>
    </row>
    <row r="17" spans="1:6" ht="18">
      <c r="A17" s="715" t="s">
        <v>532</v>
      </c>
      <c r="B17" s="716" t="str">
        <f>IF(Basis!D39=1,"(nur für getrennte Kalkulation der Assistenzleistungen)","Begleitende Assistenz")</f>
        <v>Begleitende Assistenz</v>
      </c>
      <c r="C17" s="717"/>
      <c r="D17" s="718"/>
      <c r="E17" s="718"/>
      <c r="F17" s="718"/>
    </row>
    <row r="18" spans="1:6" ht="15" thickBot="1">
      <c r="A18" s="672"/>
    </row>
    <row r="19" spans="1:6">
      <c r="A19" s="673" t="s">
        <v>344</v>
      </c>
      <c r="B19" s="674">
        <f>IF(OR(Basis!D39=1,B20=0),0,Basisleistung!L3)</f>
        <v>0</v>
      </c>
      <c r="C19" s="675"/>
      <c r="D19" s="676"/>
      <c r="E19" s="676"/>
      <c r="F19" s="675"/>
    </row>
    <row r="20" spans="1:6" ht="15" thickBot="1">
      <c r="A20" s="677" t="s">
        <v>533</v>
      </c>
      <c r="B20" s="678">
        <f>IF(Basis!D39=1,"",'persabh. Leist.'!L19)</f>
        <v>0</v>
      </c>
      <c r="C20" s="679"/>
      <c r="D20" s="675"/>
      <c r="E20" s="675"/>
      <c r="F20" s="675"/>
    </row>
    <row r="21" spans="1:6" ht="15" thickBot="1">
      <c r="A21" s="680" t="s">
        <v>646</v>
      </c>
      <c r="B21" s="681">
        <f>IF(Basis!D39=1,"",B19+B20)</f>
        <v>0</v>
      </c>
    </row>
    <row r="23" spans="1:6" ht="15" thickBot="1">
      <c r="B23" s="578" t="s">
        <v>523</v>
      </c>
      <c r="C23" s="578" t="s">
        <v>524</v>
      </c>
      <c r="D23" s="578" t="s">
        <v>525</v>
      </c>
    </row>
    <row r="24" spans="1:6" ht="15" thickBot="1">
      <c r="A24" s="578" t="s">
        <v>526</v>
      </c>
      <c r="B24" s="792"/>
      <c r="C24" s="793"/>
      <c r="D24" s="793"/>
      <c r="E24" s="793"/>
      <c r="F24" s="578" t="s">
        <v>527</v>
      </c>
    </row>
    <row r="25" spans="1:6" ht="15" thickBot="1">
      <c r="A25" s="578" t="s">
        <v>528</v>
      </c>
      <c r="B25" s="792"/>
      <c r="C25" s="792"/>
      <c r="D25" s="792"/>
      <c r="E25" s="792"/>
      <c r="F25" s="578" t="s">
        <v>529</v>
      </c>
    </row>
    <row r="26" spans="1:6" ht="15" thickBot="1">
      <c r="A26" s="682" t="s">
        <v>530</v>
      </c>
      <c r="B26" s="683">
        <f t="shared" ref="B26:E26" si="1">IF(ISERROR(60/B25*B24),0,60/B25*B24)</f>
        <v>0</v>
      </c>
      <c r="C26" s="683">
        <f t="shared" si="1"/>
        <v>0</v>
      </c>
      <c r="D26" s="683">
        <f t="shared" si="1"/>
        <v>0</v>
      </c>
      <c r="E26" s="683">
        <f t="shared" si="1"/>
        <v>0</v>
      </c>
      <c r="F26" s="684" t="s">
        <v>531</v>
      </c>
    </row>
    <row r="27" spans="1:6" ht="15" thickBot="1">
      <c r="A27" s="675" t="s">
        <v>736</v>
      </c>
      <c r="B27" s="792"/>
      <c r="C27" s="792"/>
      <c r="D27" s="792"/>
      <c r="E27" s="792"/>
      <c r="F27" s="675" t="s">
        <v>531</v>
      </c>
    </row>
    <row r="28" spans="1:6">
      <c r="A28" s="687" t="s">
        <v>544</v>
      </c>
      <c r="B28" s="688">
        <f>IF(OR(ISERROR($B$21/Basis!$B$37*B26),$B$20=0),0,$B$21/Basis!$B$37*(B26+B27))</f>
        <v>0</v>
      </c>
      <c r="C28" s="688">
        <f>IF(OR(ISERROR($B$21/Basis!$B$37*C26),$B$20=0),0,$B$21/Basis!$B$37*(C26+C27))</f>
        <v>0</v>
      </c>
      <c r="D28" s="688">
        <f>IF(OR(ISERROR($B$21/Basis!$B$37*D26),$B$20=0),0,$B$21/Basis!$B$37*(D26+D27))</f>
        <v>0</v>
      </c>
      <c r="E28" s="688">
        <f>IF(OR(ISERROR($B$21/Basis!$B$37*E26),$B$20=0),0,$B$21/Basis!$B$37*(E26+E27))</f>
        <v>0</v>
      </c>
      <c r="F28" s="685"/>
    </row>
    <row r="29" spans="1:6">
      <c r="D29" s="684"/>
      <c r="E29" s="684"/>
      <c r="F29" s="686"/>
    </row>
    <row r="30" spans="1:6">
      <c r="A30" s="578" t="s">
        <v>639</v>
      </c>
    </row>
  </sheetData>
  <sheetProtection algorithmName="SHA-512" hashValue="XhrVlKgc3+CHaK8gTqIsoIIKyZiZhxWRuZ/askyEI0Rp+Mbsal7AQAcb//St1bvPRy1CgogLugOzqZcMQAO8nQ==" saltValue="Nkw7gBTAaXZmXrev3iS0eg==" spinCount="100000" sheet="1" formatCells="0"/>
  <mergeCells count="1">
    <mergeCell ref="A1:F1"/>
  </mergeCells>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05E20B1-3346-4045-8099-72C9F0EADCB1}">
            <xm:f>(Basis!D39=1)</xm:f>
            <x14:dxf>
              <font>
                <color rgb="FFFF0000"/>
              </font>
            </x14:dxf>
          </x14:cfRule>
          <xm:sqref>B17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7"/>
  <dimension ref="A1:G103"/>
  <sheetViews>
    <sheetView workbookViewId="0">
      <selection activeCell="C10" sqref="C10"/>
    </sheetView>
  </sheetViews>
  <sheetFormatPr baseColWidth="10" defaultRowHeight="14.4"/>
  <cols>
    <col min="1" max="1" width="28.33203125" style="246" customWidth="1"/>
    <col min="2" max="2" width="11.5546875" style="13"/>
    <col min="3" max="3" width="13.6640625" style="243" customWidth="1"/>
    <col min="4" max="4" width="14.44140625" style="13" customWidth="1"/>
    <col min="5" max="5" width="12.109375" style="13" customWidth="1"/>
    <col min="6" max="6" width="15.33203125" style="13" bestFit="1" customWidth="1"/>
    <col min="7" max="7" width="13.88671875" style="13" bestFit="1" customWidth="1"/>
  </cols>
  <sheetData>
    <row r="1" spans="1:7">
      <c r="A1" s="419" t="str">
        <f>Basis!A1</f>
        <v>Stand: 27.01.2025</v>
      </c>
      <c r="B1" s="225"/>
      <c r="C1" s="420"/>
      <c r="D1" s="421"/>
    </row>
    <row r="3" spans="1:7">
      <c r="A3" s="253" t="s">
        <v>363</v>
      </c>
    </row>
    <row r="4" spans="1:7">
      <c r="A4" s="399" t="s">
        <v>364</v>
      </c>
      <c r="B4" s="304"/>
      <c r="C4" s="400"/>
      <c r="D4" s="304"/>
      <c r="E4" s="304"/>
      <c r="F4" s="304"/>
      <c r="G4" s="304"/>
    </row>
    <row r="5" spans="1:7" ht="15" thickBot="1">
      <c r="A5" s="232"/>
      <c r="B5" s="222"/>
      <c r="C5" s="325"/>
      <c r="D5" s="222"/>
      <c r="E5" s="222"/>
      <c r="F5" s="222"/>
      <c r="G5" s="222"/>
    </row>
    <row r="6" spans="1:7" ht="66.599999999999994" thickBot="1">
      <c r="A6" s="255" t="s">
        <v>365</v>
      </c>
      <c r="B6" s="471" t="s">
        <v>366</v>
      </c>
      <c r="C6" s="472" t="s">
        <v>367</v>
      </c>
      <c r="D6" s="471" t="s">
        <v>368</v>
      </c>
      <c r="E6" s="471" t="s">
        <v>369</v>
      </c>
      <c r="F6" s="471" t="s">
        <v>662</v>
      </c>
      <c r="G6" s="473" t="str">
        <f>"jährlicher Betrag bei einem Instand-haltungssatz von " &amp; Berechnungsdaten!$W$10*100 &amp; " %"</f>
        <v>jährlicher Betrag bei einem Instand-haltungssatz von 1 %</v>
      </c>
    </row>
    <row r="7" spans="1:7">
      <c r="A7" s="752"/>
      <c r="B7" s="626"/>
      <c r="C7" s="629"/>
      <c r="D7" s="628"/>
      <c r="E7" s="628" t="s">
        <v>370</v>
      </c>
      <c r="F7" s="630">
        <f>Basis!B3</f>
        <v>2025</v>
      </c>
      <c r="G7" s="627"/>
    </row>
    <row r="8" spans="1:7" ht="15" thickBot="1">
      <c r="A8" s="752" t="s">
        <v>481</v>
      </c>
      <c r="B8" s="401"/>
      <c r="C8" s="402"/>
      <c r="D8" s="403"/>
      <c r="E8" s="403"/>
      <c r="F8" s="402"/>
      <c r="G8" s="631">
        <f>G18+G28+G41+G69+G76</f>
        <v>0</v>
      </c>
    </row>
    <row r="9" spans="1:7" ht="40.200000000000003">
      <c r="A9" s="278" t="s">
        <v>294</v>
      </c>
      <c r="B9" s="404"/>
      <c r="C9" s="405">
        <f>VLOOKUP($F$7,Berechnungsdaten!H10:I52,2,TRUE)</f>
        <v>21.361000000000001</v>
      </c>
      <c r="D9" s="301"/>
      <c r="E9" s="406"/>
      <c r="F9" s="406">
        <f>VLOOKUP($F$7,Berechnungsdaten!$B$11:$C$76,2,TRUE)</f>
        <v>160.30000000000001</v>
      </c>
      <c r="G9" s="280"/>
    </row>
    <row r="10" spans="1:7">
      <c r="A10" s="407">
        <f>+Investdaten!A8</f>
        <v>1</v>
      </c>
      <c r="B10" s="408">
        <f>Investdaten!D8</f>
        <v>0</v>
      </c>
      <c r="C10" s="409">
        <f>IF(B10&lt;1960,+Investdaten!L8,0)</f>
        <v>0</v>
      </c>
      <c r="D10" s="409">
        <f>+Investdaten!E8-Investdaten!F8</f>
        <v>0</v>
      </c>
      <c r="E10" s="410">
        <f>IF(B10&lt;&gt;0,IF(B10&gt;=1960,VLOOKUP(B10,Berechnungsdaten!$B$11:$E$78,2,0),0),0)</f>
        <v>0</v>
      </c>
      <c r="F10" s="409">
        <f>IF(C10=0,IF(E10=0,0,D10*$F$9/E10),C10*$C$9)</f>
        <v>0</v>
      </c>
      <c r="G10" s="264">
        <f>F10*Berechnungsdaten!$W$10</f>
        <v>0</v>
      </c>
    </row>
    <row r="11" spans="1:7">
      <c r="A11" s="407">
        <f>+Investdaten!A9</f>
        <v>2</v>
      </c>
      <c r="B11" s="408">
        <f>Investdaten!D9</f>
        <v>0</v>
      </c>
      <c r="C11" s="409">
        <f>IF(B11&lt;1960,+Investdaten!L9,0)</f>
        <v>0</v>
      </c>
      <c r="D11" s="409">
        <f>+Investdaten!E9-Investdaten!F9</f>
        <v>0</v>
      </c>
      <c r="E11" s="410">
        <f>IF(B11&lt;&gt;0,IF(B11&gt;=1960,VLOOKUP(B11,Berechnungsdaten!$B$11:$E$78,2,0),0),0)</f>
        <v>0</v>
      </c>
      <c r="F11" s="409">
        <f t="shared" ref="F11:F13" si="0">IF(C11=0,IF(E11=0,0,D11*$F$9/E11),C11*$C$9)</f>
        <v>0</v>
      </c>
      <c r="G11" s="264">
        <f>F11*Berechnungsdaten!$W$10</f>
        <v>0</v>
      </c>
    </row>
    <row r="12" spans="1:7">
      <c r="A12" s="407">
        <f>+Investdaten!A10</f>
        <v>3</v>
      </c>
      <c r="B12" s="408">
        <f>Investdaten!D10</f>
        <v>0</v>
      </c>
      <c r="C12" s="409">
        <f>IF(B12&lt;1960,+Investdaten!L10,0)</f>
        <v>0</v>
      </c>
      <c r="D12" s="409">
        <f>+Investdaten!E10-Investdaten!F10</f>
        <v>0</v>
      </c>
      <c r="E12" s="410">
        <f>IF(B12&lt;&gt;0,IF(B12&gt;=1960,VLOOKUP(B12,Berechnungsdaten!$B$11:$E$78,2,0),0),0)</f>
        <v>0</v>
      </c>
      <c r="F12" s="409">
        <f t="shared" si="0"/>
        <v>0</v>
      </c>
      <c r="G12" s="264">
        <f>F12*Berechnungsdaten!$W$10</f>
        <v>0</v>
      </c>
    </row>
    <row r="13" spans="1:7">
      <c r="A13" s="407">
        <f>+Investdaten!A11</f>
        <v>4</v>
      </c>
      <c r="B13" s="408">
        <f>Investdaten!D11</f>
        <v>0</v>
      </c>
      <c r="C13" s="409">
        <f>IF(B13&lt;1960,+Investdaten!L11,0)</f>
        <v>0</v>
      </c>
      <c r="D13" s="409">
        <f>+Investdaten!E11-Investdaten!F11</f>
        <v>0</v>
      </c>
      <c r="E13" s="410">
        <f>IF(B13&lt;&gt;0,IF(B13&gt;=1960,VLOOKUP(B13,Berechnungsdaten!$B$11:$E$78,2,0),0),0)</f>
        <v>0</v>
      </c>
      <c r="F13" s="409">
        <f t="shared" si="0"/>
        <v>0</v>
      </c>
      <c r="G13" s="264">
        <f>F13*Berechnungsdaten!$W$10</f>
        <v>0</v>
      </c>
    </row>
    <row r="14" spans="1:7">
      <c r="A14" s="407">
        <f>+Investdaten!A12</f>
        <v>5</v>
      </c>
      <c r="B14" s="408">
        <f>Investdaten!D12</f>
        <v>0</v>
      </c>
      <c r="C14" s="409">
        <f>IF(B14&lt;1960,+Investdaten!L12,0)</f>
        <v>0</v>
      </c>
      <c r="D14" s="409">
        <f>+Investdaten!E12-Investdaten!F12</f>
        <v>0</v>
      </c>
      <c r="E14" s="410">
        <f>IF(B14&lt;&gt;0,IF(B14&gt;=1960,VLOOKUP(B14,Berechnungsdaten!$B$11:$E$78,2,0),0),0)</f>
        <v>0</v>
      </c>
      <c r="F14" s="409">
        <f t="shared" ref="F14:F17" si="1">IF(C14=0,IF(E14=0,0,D14*$F$9/E14),C14*$C$9)</f>
        <v>0</v>
      </c>
      <c r="G14" s="264">
        <f>F14*Berechnungsdaten!$W$10</f>
        <v>0</v>
      </c>
    </row>
    <row r="15" spans="1:7">
      <c r="A15" s="407">
        <f>+Investdaten!A13</f>
        <v>6</v>
      </c>
      <c r="B15" s="408">
        <f>Investdaten!D13</f>
        <v>0</v>
      </c>
      <c r="C15" s="409">
        <f>IF(B15&lt;1960,+Investdaten!L13,0)</f>
        <v>0</v>
      </c>
      <c r="D15" s="409">
        <f>+Investdaten!E13-Investdaten!F13</f>
        <v>0</v>
      </c>
      <c r="E15" s="410">
        <f>IF(B15&lt;&gt;0,IF(B15&gt;=1960,VLOOKUP(B15,Berechnungsdaten!$B$11:$E$78,2,0),0),0)</f>
        <v>0</v>
      </c>
      <c r="F15" s="409">
        <f t="shared" si="1"/>
        <v>0</v>
      </c>
      <c r="G15" s="264">
        <f>F15*Berechnungsdaten!$W$10</f>
        <v>0</v>
      </c>
    </row>
    <row r="16" spans="1:7">
      <c r="A16" s="407">
        <f>+Investdaten!A14</f>
        <v>7</v>
      </c>
      <c r="B16" s="408">
        <f>Investdaten!D14</f>
        <v>0</v>
      </c>
      <c r="C16" s="409">
        <f>IF(B16&lt;1960,+Investdaten!L14,0)</f>
        <v>0</v>
      </c>
      <c r="D16" s="409">
        <f>+Investdaten!E14-Investdaten!F14</f>
        <v>0</v>
      </c>
      <c r="E16" s="410">
        <f>IF(B16&lt;&gt;0,IF(B16&gt;=1960,VLOOKUP(B16,Berechnungsdaten!$B$11:$E$78,2,0),0),0)</f>
        <v>0</v>
      </c>
      <c r="F16" s="409">
        <f t="shared" si="1"/>
        <v>0</v>
      </c>
      <c r="G16" s="264">
        <f>F16*Berechnungsdaten!$W$10</f>
        <v>0</v>
      </c>
    </row>
    <row r="17" spans="1:7" ht="15" thickBot="1">
      <c r="A17" s="407">
        <f>+Investdaten!A15</f>
        <v>8</v>
      </c>
      <c r="B17" s="408">
        <f>Investdaten!D15</f>
        <v>0</v>
      </c>
      <c r="C17" s="409">
        <f>IF(B17&lt;1960,+Investdaten!L15,0)</f>
        <v>0</v>
      </c>
      <c r="D17" s="409">
        <f>+Investdaten!E15-Investdaten!F15</f>
        <v>0</v>
      </c>
      <c r="E17" s="410">
        <f>IF(B17&lt;&gt;0,IF(B17&gt;=1960,VLOOKUP(B17,Berechnungsdaten!$B$11:$E$78,2,0),0),0)</f>
        <v>0</v>
      </c>
      <c r="F17" s="409">
        <f t="shared" si="1"/>
        <v>0</v>
      </c>
      <c r="G17" s="264">
        <f>F17*Berechnungsdaten!$W$10</f>
        <v>0</v>
      </c>
    </row>
    <row r="18" spans="1:7" ht="15.6" thickTop="1" thickBot="1">
      <c r="A18" s="167" t="s">
        <v>371</v>
      </c>
      <c r="B18" s="411"/>
      <c r="C18" s="283"/>
      <c r="D18" s="168"/>
      <c r="E18" s="168"/>
      <c r="F18" s="168"/>
      <c r="G18" s="267">
        <f>SUM(G10:G17)</f>
        <v>0</v>
      </c>
    </row>
    <row r="19" spans="1:7">
      <c r="A19" s="169" t="s">
        <v>295</v>
      </c>
      <c r="B19" s="412"/>
      <c r="C19" s="284"/>
      <c r="D19" s="284"/>
      <c r="E19" s="284"/>
      <c r="F19" s="413"/>
      <c r="G19" s="261"/>
    </row>
    <row r="20" spans="1:7">
      <c r="A20" s="407">
        <f>Investdaten!A17</f>
        <v>1</v>
      </c>
      <c r="B20" s="408">
        <f>Investdaten!D17</f>
        <v>0</v>
      </c>
      <c r="C20" s="408"/>
      <c r="D20" s="409">
        <f>Investdaten!E17</f>
        <v>0</v>
      </c>
      <c r="E20" s="410">
        <f>IF(B20&lt;&gt;0,IF(B20&gt;=1960,VLOOKUP(B20,Berechnungsdaten!$B$11:$E$78,2,0),0),0)</f>
        <v>0</v>
      </c>
      <c r="F20" s="409">
        <f>IF(E20&gt;0,D20*$F$9/E20,0)</f>
        <v>0</v>
      </c>
      <c r="G20" s="264">
        <f>F20*Berechnungsdaten!$W$10</f>
        <v>0</v>
      </c>
    </row>
    <row r="21" spans="1:7">
      <c r="A21" s="407">
        <f>Investdaten!A18</f>
        <v>2</v>
      </c>
      <c r="B21" s="408">
        <f>Investdaten!D18</f>
        <v>0</v>
      </c>
      <c r="C21" s="408"/>
      <c r="D21" s="409">
        <f>Investdaten!E18</f>
        <v>0</v>
      </c>
      <c r="E21" s="410">
        <f>IF(B21&lt;&gt;0,IF(B21&gt;=1960,VLOOKUP(B21,Berechnungsdaten!$B$11:$E$78,2,0),0),0)</f>
        <v>0</v>
      </c>
      <c r="F21" s="409">
        <f t="shared" ref="F21:F27" si="2">IF(E21&gt;0,D21*$F$9/E21,0)</f>
        <v>0</v>
      </c>
      <c r="G21" s="264">
        <f>F21*Berechnungsdaten!$W$10</f>
        <v>0</v>
      </c>
    </row>
    <row r="22" spans="1:7">
      <c r="A22" s="407">
        <f>Investdaten!A19</f>
        <v>3</v>
      </c>
      <c r="B22" s="408">
        <f>Investdaten!D19</f>
        <v>0</v>
      </c>
      <c r="C22" s="408"/>
      <c r="D22" s="409">
        <f>Investdaten!E19</f>
        <v>0</v>
      </c>
      <c r="E22" s="410">
        <f>IF(B22&lt;&gt;0,IF(B22&gt;=1960,VLOOKUP(B22,Berechnungsdaten!$B$11:$E$78,2,0),0),0)</f>
        <v>0</v>
      </c>
      <c r="F22" s="409">
        <f t="shared" si="2"/>
        <v>0</v>
      </c>
      <c r="G22" s="264">
        <f>F22*Berechnungsdaten!$W$10</f>
        <v>0</v>
      </c>
    </row>
    <row r="23" spans="1:7">
      <c r="A23" s="407">
        <f>Investdaten!A20</f>
        <v>4</v>
      </c>
      <c r="B23" s="408">
        <f>Investdaten!D20</f>
        <v>0</v>
      </c>
      <c r="C23" s="408"/>
      <c r="D23" s="409">
        <f>Investdaten!E20</f>
        <v>0</v>
      </c>
      <c r="E23" s="410">
        <f>IF(B23&lt;&gt;0,IF(B23&gt;=1960,VLOOKUP(B23,Berechnungsdaten!$B$11:$E$78,2,0),0),0)</f>
        <v>0</v>
      </c>
      <c r="F23" s="409">
        <f t="shared" si="2"/>
        <v>0</v>
      </c>
      <c r="G23" s="264">
        <f>F23*Berechnungsdaten!$W$10</f>
        <v>0</v>
      </c>
    </row>
    <row r="24" spans="1:7">
      <c r="A24" s="407">
        <f>Investdaten!A21</f>
        <v>5</v>
      </c>
      <c r="B24" s="408">
        <f>Investdaten!D21</f>
        <v>0</v>
      </c>
      <c r="C24" s="408"/>
      <c r="D24" s="409">
        <f>Investdaten!E21</f>
        <v>0</v>
      </c>
      <c r="E24" s="410">
        <f>IF(B24&lt;&gt;0,IF(B24&gt;=1960,VLOOKUP(B24,Berechnungsdaten!$B$11:$E$78,2,0),0),0)</f>
        <v>0</v>
      </c>
      <c r="F24" s="409">
        <f t="shared" si="2"/>
        <v>0</v>
      </c>
      <c r="G24" s="264">
        <f>F24*Berechnungsdaten!$W$10</f>
        <v>0</v>
      </c>
    </row>
    <row r="25" spans="1:7">
      <c r="A25" s="407">
        <f>Investdaten!A22</f>
        <v>6</v>
      </c>
      <c r="B25" s="408">
        <f>Investdaten!D22</f>
        <v>0</v>
      </c>
      <c r="C25" s="408"/>
      <c r="D25" s="409">
        <f>Investdaten!E22</f>
        <v>0</v>
      </c>
      <c r="E25" s="410">
        <f>IF(B25&lt;&gt;0,IF(B25&gt;=1960,VLOOKUP(B25,Berechnungsdaten!$B$11:$E$78,2,0),0),0)</f>
        <v>0</v>
      </c>
      <c r="F25" s="409">
        <f t="shared" si="2"/>
        <v>0</v>
      </c>
      <c r="G25" s="264">
        <f>F25*Berechnungsdaten!$W$10</f>
        <v>0</v>
      </c>
    </row>
    <row r="26" spans="1:7">
      <c r="A26" s="407">
        <f>Investdaten!A23</f>
        <v>7</v>
      </c>
      <c r="B26" s="408">
        <f>Investdaten!D23</f>
        <v>0</v>
      </c>
      <c r="C26" s="408"/>
      <c r="D26" s="409">
        <f>Investdaten!E23</f>
        <v>0</v>
      </c>
      <c r="E26" s="410">
        <f>IF(B26&lt;&gt;0,IF(B26&gt;=1960,VLOOKUP(B26,Berechnungsdaten!$B$11:$E$78,2,0),0),0)</f>
        <v>0</v>
      </c>
      <c r="F26" s="409">
        <f t="shared" si="2"/>
        <v>0</v>
      </c>
      <c r="G26" s="264">
        <f>F26*Berechnungsdaten!$W$10</f>
        <v>0</v>
      </c>
    </row>
    <row r="27" spans="1:7" ht="15" thickBot="1">
      <c r="A27" s="407">
        <f>Investdaten!A24</f>
        <v>8</v>
      </c>
      <c r="B27" s="408">
        <f>Investdaten!D24</f>
        <v>0</v>
      </c>
      <c r="C27" s="408"/>
      <c r="D27" s="409">
        <f>Investdaten!E24</f>
        <v>0</v>
      </c>
      <c r="E27" s="410">
        <f>IF(B27&lt;&gt;0,IF(B27&gt;=1960,VLOOKUP(B27,Berechnungsdaten!$B$11:$E$78,2,0),0),0)</f>
        <v>0</v>
      </c>
      <c r="F27" s="409">
        <f t="shared" si="2"/>
        <v>0</v>
      </c>
      <c r="G27" s="264">
        <f>F27*Berechnungsdaten!$W$10</f>
        <v>0</v>
      </c>
    </row>
    <row r="28" spans="1:7" ht="15.6" thickTop="1" thickBot="1">
      <c r="A28" s="167" t="s">
        <v>372</v>
      </c>
      <c r="B28" s="411"/>
      <c r="C28" s="283"/>
      <c r="D28" s="168"/>
      <c r="E28" s="168"/>
      <c r="F28" s="168"/>
      <c r="G28" s="267">
        <f>SUM(G20:G27)</f>
        <v>0</v>
      </c>
    </row>
    <row r="29" spans="1:7" ht="27">
      <c r="A29" s="169" t="s">
        <v>373</v>
      </c>
      <c r="B29" s="412"/>
      <c r="C29" s="284"/>
      <c r="D29" s="284"/>
      <c r="E29" s="284"/>
      <c r="F29" s="413"/>
      <c r="G29" s="261"/>
    </row>
    <row r="30" spans="1:7" ht="28.8">
      <c r="A30" s="407" t="str">
        <f>Investdaten!A26</f>
        <v>Inventarpauschale (aus Blatt "Basisdaten")</v>
      </c>
      <c r="B30" s="408">
        <f>Investdaten!D26</f>
        <v>2025</v>
      </c>
      <c r="C30" s="409"/>
      <c r="D30" s="409">
        <f>Investdaten!E26</f>
        <v>0</v>
      </c>
      <c r="E30" s="410">
        <f>IF(B30&lt;&gt;0,IF(B30&gt;=1960,VLOOKUP(B30,Berechnungsdaten!$B$11:$E$78,2,0),0),0)</f>
        <v>160.30000000000001</v>
      </c>
      <c r="F30" s="409">
        <f>IF(E30&gt;0,D30*$F$9/E30,0)</f>
        <v>0</v>
      </c>
      <c r="G30" s="264">
        <f>F30*Berechnungsdaten!$W$10</f>
        <v>0</v>
      </c>
    </row>
    <row r="31" spans="1:7">
      <c r="A31" s="407">
        <f>Investdaten!A27</f>
        <v>2</v>
      </c>
      <c r="B31" s="408">
        <f>Investdaten!D27</f>
        <v>0</v>
      </c>
      <c r="C31" s="409"/>
      <c r="D31" s="409">
        <f>Investdaten!E27</f>
        <v>0</v>
      </c>
      <c r="E31" s="410">
        <f>IF(B31&lt;&gt;0,IF(B31&gt;=1960,VLOOKUP(B31,Berechnungsdaten!$B$11:$E$78,2,0),0),0)</f>
        <v>0</v>
      </c>
      <c r="F31" s="409">
        <f>IF(E31&gt;0,D31*$F$9/E31,0)</f>
        <v>0</v>
      </c>
      <c r="G31" s="264">
        <f>F31*Berechnungsdaten!$W$10</f>
        <v>0</v>
      </c>
    </row>
    <row r="32" spans="1:7">
      <c r="A32" s="407">
        <f>Investdaten!A28</f>
        <v>3</v>
      </c>
      <c r="B32" s="408">
        <f>Investdaten!D28</f>
        <v>0</v>
      </c>
      <c r="C32" s="409"/>
      <c r="D32" s="409">
        <f>Investdaten!E28</f>
        <v>0</v>
      </c>
      <c r="E32" s="410">
        <f>IF(B32&lt;&gt;0,IF(B32&gt;=1960,VLOOKUP(B32,Berechnungsdaten!$B$11:$E$78,2,0),0),0)</f>
        <v>0</v>
      </c>
      <c r="F32" s="409">
        <f t="shared" ref="F32:F40" si="3">IF(E32&gt;0,D32*$F$9/E32,0)</f>
        <v>0</v>
      </c>
      <c r="G32" s="264">
        <f>F32*Berechnungsdaten!$W$10</f>
        <v>0</v>
      </c>
    </row>
    <row r="33" spans="1:7">
      <c r="A33" s="407">
        <f>Investdaten!A29</f>
        <v>4</v>
      </c>
      <c r="B33" s="408">
        <f>Investdaten!D29</f>
        <v>0</v>
      </c>
      <c r="C33" s="409"/>
      <c r="D33" s="409">
        <f>Investdaten!E29</f>
        <v>0</v>
      </c>
      <c r="E33" s="410">
        <f>IF(B33&lt;&gt;0,IF(B33&gt;=1960,VLOOKUP(B33,Berechnungsdaten!$B$11:$E$78,2,0),0),0)</f>
        <v>0</v>
      </c>
      <c r="F33" s="409">
        <f t="shared" si="3"/>
        <v>0</v>
      </c>
      <c r="G33" s="264">
        <f>F33*Berechnungsdaten!$W$10</f>
        <v>0</v>
      </c>
    </row>
    <row r="34" spans="1:7">
      <c r="A34" s="407">
        <f>Investdaten!A30</f>
        <v>5</v>
      </c>
      <c r="B34" s="408">
        <f>Investdaten!D30</f>
        <v>0</v>
      </c>
      <c r="C34" s="409"/>
      <c r="D34" s="409">
        <f>Investdaten!E30</f>
        <v>0</v>
      </c>
      <c r="E34" s="410">
        <f>IF(B34&lt;&gt;0,IF(B34&gt;=1960,VLOOKUP(B34,Berechnungsdaten!$B$11:$E$78,2,0),0),0)</f>
        <v>0</v>
      </c>
      <c r="F34" s="409">
        <f t="shared" si="3"/>
        <v>0</v>
      </c>
      <c r="G34" s="264">
        <f>F34*Berechnungsdaten!$W$10</f>
        <v>0</v>
      </c>
    </row>
    <row r="35" spans="1:7">
      <c r="A35" s="407">
        <f>Investdaten!A31</f>
        <v>6</v>
      </c>
      <c r="B35" s="408">
        <f>Investdaten!D31</f>
        <v>0</v>
      </c>
      <c r="C35" s="409"/>
      <c r="D35" s="409">
        <f>Investdaten!E31</f>
        <v>0</v>
      </c>
      <c r="E35" s="410">
        <f>IF(B35&lt;&gt;0,IF(B35&gt;=1960,VLOOKUP(B35,Berechnungsdaten!$B$11:$E$78,2,0),0),0)</f>
        <v>0</v>
      </c>
      <c r="F35" s="409">
        <f t="shared" si="3"/>
        <v>0</v>
      </c>
      <c r="G35" s="264">
        <f>F35*Berechnungsdaten!$W$10</f>
        <v>0</v>
      </c>
    </row>
    <row r="36" spans="1:7">
      <c r="A36" s="407">
        <f>Investdaten!A32</f>
        <v>7</v>
      </c>
      <c r="B36" s="408">
        <f>Investdaten!D32</f>
        <v>0</v>
      </c>
      <c r="C36" s="409"/>
      <c r="D36" s="409">
        <f>Investdaten!E32</f>
        <v>0</v>
      </c>
      <c r="E36" s="410">
        <f>IF(B36&lt;&gt;0,IF(B36&gt;=1960,VLOOKUP(B36,Berechnungsdaten!$B$11:$E$78,2,0),0),0)</f>
        <v>0</v>
      </c>
      <c r="F36" s="409">
        <f t="shared" si="3"/>
        <v>0</v>
      </c>
      <c r="G36" s="264">
        <f>F36*Berechnungsdaten!$W$10</f>
        <v>0</v>
      </c>
    </row>
    <row r="37" spans="1:7">
      <c r="A37" s="407">
        <v>8</v>
      </c>
      <c r="B37" s="408">
        <f>Investdaten!D33</f>
        <v>0</v>
      </c>
      <c r="C37" s="409"/>
      <c r="D37" s="409">
        <f>Investdaten!E33</f>
        <v>0</v>
      </c>
      <c r="E37" s="410">
        <f>IF(B37&lt;&gt;0,IF(B37&gt;=1960,VLOOKUP(B37,Berechnungsdaten!$B$11:$E$78,2,0),0),0)</f>
        <v>0</v>
      </c>
      <c r="F37" s="409">
        <f t="shared" si="3"/>
        <v>0</v>
      </c>
      <c r="G37" s="264">
        <f>F37*Berechnungsdaten!$W$10</f>
        <v>0</v>
      </c>
    </row>
    <row r="38" spans="1:7">
      <c r="A38" s="407">
        <f>Investdaten!A34</f>
        <v>9</v>
      </c>
      <c r="B38" s="408">
        <f>Investdaten!D34</f>
        <v>0</v>
      </c>
      <c r="C38" s="409"/>
      <c r="D38" s="409">
        <f>Investdaten!E34</f>
        <v>0</v>
      </c>
      <c r="E38" s="410">
        <f>IF(B38&lt;&gt;0,IF(B38&gt;=1960,VLOOKUP(B38,Berechnungsdaten!$B$11:$E$78,2,0),0),0)</f>
        <v>0</v>
      </c>
      <c r="F38" s="409">
        <f t="shared" si="3"/>
        <v>0</v>
      </c>
      <c r="G38" s="264">
        <f>F38*Berechnungsdaten!$W$10</f>
        <v>0</v>
      </c>
    </row>
    <row r="39" spans="1:7">
      <c r="A39" s="407">
        <f>Investdaten!A35</f>
        <v>10</v>
      </c>
      <c r="B39" s="408">
        <f>Investdaten!D35</f>
        <v>0</v>
      </c>
      <c r="C39" s="409"/>
      <c r="D39" s="409">
        <f>Investdaten!E35</f>
        <v>0</v>
      </c>
      <c r="E39" s="410">
        <f>IF(B39&lt;&gt;0,IF(B39&gt;=1960,VLOOKUP(B39,Berechnungsdaten!$B$11:$E$78,2,0),0),0)</f>
        <v>0</v>
      </c>
      <c r="F39" s="409">
        <f t="shared" si="3"/>
        <v>0</v>
      </c>
      <c r="G39" s="264">
        <f>F39*Berechnungsdaten!$W$10</f>
        <v>0</v>
      </c>
    </row>
    <row r="40" spans="1:7" ht="15" thickBot="1">
      <c r="A40" s="407">
        <f>Investdaten!A36</f>
        <v>11</v>
      </c>
      <c r="B40" s="408">
        <f>Investdaten!D36</f>
        <v>0</v>
      </c>
      <c r="C40" s="409"/>
      <c r="D40" s="409">
        <f>Investdaten!E36</f>
        <v>0</v>
      </c>
      <c r="E40" s="410">
        <f>IF(B40&lt;&gt;0,IF(B40&gt;=1960,VLOOKUP(B40,Berechnungsdaten!$B$11:$E$78,2,0),0),0)</f>
        <v>0</v>
      </c>
      <c r="F40" s="409">
        <f t="shared" si="3"/>
        <v>0</v>
      </c>
      <c r="G40" s="264">
        <f>F40*Berechnungsdaten!$W$10</f>
        <v>0</v>
      </c>
    </row>
    <row r="41" spans="1:7" ht="15.6" thickTop="1" thickBot="1">
      <c r="A41" s="167" t="s">
        <v>374</v>
      </c>
      <c r="B41" s="411"/>
      <c r="C41" s="283"/>
      <c r="D41" s="168"/>
      <c r="E41" s="168"/>
      <c r="F41" s="168"/>
      <c r="G41" s="267">
        <f>SUM(G30:G40)</f>
        <v>0</v>
      </c>
    </row>
    <row r="42" spans="1:7" ht="27">
      <c r="A42" s="169" t="s">
        <v>375</v>
      </c>
      <c r="B42" s="412"/>
      <c r="C42" s="284"/>
      <c r="D42" s="284"/>
      <c r="E42" s="284"/>
      <c r="F42" s="413"/>
      <c r="G42" s="261"/>
    </row>
    <row r="43" spans="1:7">
      <c r="A43" s="407" t="str">
        <f>Investdaten!A38</f>
        <v>1 KFZ</v>
      </c>
      <c r="B43" s="408">
        <f>Investdaten!D38</f>
        <v>0</v>
      </c>
      <c r="C43" s="409"/>
      <c r="D43" s="409">
        <f>Investdaten!E38</f>
        <v>0</v>
      </c>
      <c r="E43" s="410">
        <f>IF(B43&lt;&gt;0,IF(B43&gt;=1960,VLOOKUP(B43,Berechnungsdaten!$B$11:$E$78,2,0),0),0)</f>
        <v>0</v>
      </c>
      <c r="F43" s="409">
        <f>IF(E43&gt;0,D43*$F$9/E43,0)</f>
        <v>0</v>
      </c>
      <c r="G43" s="264">
        <f>F43*Berechnungsdaten!$W$10</f>
        <v>0</v>
      </c>
    </row>
    <row r="44" spans="1:7">
      <c r="A44" s="407">
        <f>Investdaten!A39</f>
        <v>2</v>
      </c>
      <c r="B44" s="408">
        <f>Investdaten!D39</f>
        <v>0</v>
      </c>
      <c r="C44" s="409"/>
      <c r="D44" s="409">
        <f>Investdaten!E39</f>
        <v>0</v>
      </c>
      <c r="E44" s="410">
        <f>IF(B44&lt;&gt;0,IF(B44&gt;=1960,VLOOKUP(B44,Berechnungsdaten!$B$11:$E$78,2,0),0),0)</f>
        <v>0</v>
      </c>
      <c r="F44" s="409">
        <f t="shared" ref="F44:F61" si="4">IF(E44&gt;0,D44*$F$9/E44,0)</f>
        <v>0</v>
      </c>
      <c r="G44" s="264">
        <f>F44*Berechnungsdaten!$W$10</f>
        <v>0</v>
      </c>
    </row>
    <row r="45" spans="1:7">
      <c r="A45" s="407">
        <f>Investdaten!A40</f>
        <v>3</v>
      </c>
      <c r="B45" s="408">
        <f>Investdaten!D40</f>
        <v>0</v>
      </c>
      <c r="C45" s="409"/>
      <c r="D45" s="409">
        <f>Investdaten!E40</f>
        <v>0</v>
      </c>
      <c r="E45" s="410">
        <f>IF(B45&lt;&gt;0,IF(B45&gt;=1960,VLOOKUP(B45,Berechnungsdaten!$B$11:$E$78,2,0),0),0)</f>
        <v>0</v>
      </c>
      <c r="F45" s="409">
        <f t="shared" si="4"/>
        <v>0</v>
      </c>
      <c r="G45" s="264">
        <f>F45*Berechnungsdaten!$W$10</f>
        <v>0</v>
      </c>
    </row>
    <row r="46" spans="1:7">
      <c r="A46" s="407">
        <f>Investdaten!A41</f>
        <v>4</v>
      </c>
      <c r="B46" s="408">
        <f>Investdaten!D41</f>
        <v>0</v>
      </c>
      <c r="C46" s="409"/>
      <c r="D46" s="409">
        <f>Investdaten!E41</f>
        <v>0</v>
      </c>
      <c r="E46" s="410">
        <f>IF(B46&lt;&gt;0,IF(B46&gt;=1960,VLOOKUP(B46,Berechnungsdaten!$B$11:$E$78,2,0),0),0)</f>
        <v>0</v>
      </c>
      <c r="F46" s="409">
        <f t="shared" si="4"/>
        <v>0</v>
      </c>
      <c r="G46" s="264">
        <f>F46*Berechnungsdaten!$W$10</f>
        <v>0</v>
      </c>
    </row>
    <row r="47" spans="1:7">
      <c r="A47" s="407">
        <f>Investdaten!A42</f>
        <v>5</v>
      </c>
      <c r="B47" s="408">
        <f>Investdaten!D42</f>
        <v>0</v>
      </c>
      <c r="C47" s="409"/>
      <c r="D47" s="409">
        <f>Investdaten!E42</f>
        <v>0</v>
      </c>
      <c r="E47" s="410">
        <f>IF(B47&lt;&gt;0,IF(B47&gt;=1960,VLOOKUP(B47,Berechnungsdaten!$B$11:$E$78,2,0),0),0)</f>
        <v>0</v>
      </c>
      <c r="F47" s="409">
        <f t="shared" si="4"/>
        <v>0</v>
      </c>
      <c r="G47" s="264">
        <f>F47*Berechnungsdaten!$W$10</f>
        <v>0</v>
      </c>
    </row>
    <row r="48" spans="1:7">
      <c r="A48" s="407">
        <f>Investdaten!A43</f>
        <v>6</v>
      </c>
      <c r="B48" s="408">
        <f>Investdaten!D43</f>
        <v>0</v>
      </c>
      <c r="C48" s="409"/>
      <c r="D48" s="409">
        <f>Investdaten!E43</f>
        <v>0</v>
      </c>
      <c r="E48" s="410">
        <f>IF(B48&lt;&gt;0,IF(B48&gt;=1960,VLOOKUP(B48,Berechnungsdaten!$B$11:$E$78,2,0),0),0)</f>
        <v>0</v>
      </c>
      <c r="F48" s="409">
        <f t="shared" si="4"/>
        <v>0</v>
      </c>
      <c r="G48" s="264">
        <f>F48*Berechnungsdaten!$W$10</f>
        <v>0</v>
      </c>
    </row>
    <row r="49" spans="1:7">
      <c r="A49" s="407">
        <f>Investdaten!A44</f>
        <v>7</v>
      </c>
      <c r="B49" s="408">
        <f>Investdaten!D44</f>
        <v>0</v>
      </c>
      <c r="C49" s="409"/>
      <c r="D49" s="409">
        <f>Investdaten!E44</f>
        <v>0</v>
      </c>
      <c r="E49" s="410">
        <f>IF(B49&lt;&gt;0,IF(B49&gt;=1960,VLOOKUP(B49,Berechnungsdaten!$B$11:$E$78,2,0),0),0)</f>
        <v>0</v>
      </c>
      <c r="F49" s="409">
        <f t="shared" si="4"/>
        <v>0</v>
      </c>
      <c r="G49" s="264">
        <f>F49*Berechnungsdaten!$W$10</f>
        <v>0</v>
      </c>
    </row>
    <row r="50" spans="1:7">
      <c r="A50" s="407">
        <f>Investdaten!A45</f>
        <v>8</v>
      </c>
      <c r="B50" s="408">
        <f>Investdaten!D45</f>
        <v>0</v>
      </c>
      <c r="C50" s="409"/>
      <c r="D50" s="409">
        <f>Investdaten!E45</f>
        <v>0</v>
      </c>
      <c r="E50" s="410">
        <f>IF(B50&lt;&gt;0,IF(B50&gt;=1960,VLOOKUP(B50,Berechnungsdaten!$B$11:$E$78,2,0),0),0)</f>
        <v>0</v>
      </c>
      <c r="F50" s="409">
        <f t="shared" si="4"/>
        <v>0</v>
      </c>
      <c r="G50" s="264">
        <f>F50*Berechnungsdaten!$W$10</f>
        <v>0</v>
      </c>
    </row>
    <row r="51" spans="1:7">
      <c r="A51" s="407">
        <f>Investdaten!A46</f>
        <v>9</v>
      </c>
      <c r="B51" s="408">
        <f>Investdaten!D46</f>
        <v>0</v>
      </c>
      <c r="C51" s="409"/>
      <c r="D51" s="409">
        <f>Investdaten!E46</f>
        <v>0</v>
      </c>
      <c r="E51" s="410">
        <f>IF(B51&lt;&gt;0,IF(B51&gt;=1960,VLOOKUP(B51,Berechnungsdaten!$B$11:$E$78,2,0),0),0)</f>
        <v>0</v>
      </c>
      <c r="F51" s="409">
        <f t="shared" si="4"/>
        <v>0</v>
      </c>
      <c r="G51" s="264">
        <f>F51*Berechnungsdaten!$W$10</f>
        <v>0</v>
      </c>
    </row>
    <row r="52" spans="1:7">
      <c r="A52" s="407">
        <f>Investdaten!A47</f>
        <v>10</v>
      </c>
      <c r="B52" s="408">
        <f>Investdaten!D47</f>
        <v>0</v>
      </c>
      <c r="C52" s="409"/>
      <c r="D52" s="409">
        <f>Investdaten!E47</f>
        <v>0</v>
      </c>
      <c r="E52" s="410">
        <f>IF(B52&lt;&gt;0,IF(B52&gt;=1960,VLOOKUP(B52,Berechnungsdaten!$B$11:$E$78,2,0),0),0)</f>
        <v>0</v>
      </c>
      <c r="F52" s="409">
        <f t="shared" si="4"/>
        <v>0</v>
      </c>
      <c r="G52" s="264">
        <f>F52*Berechnungsdaten!$W$10</f>
        <v>0</v>
      </c>
    </row>
    <row r="53" spans="1:7">
      <c r="A53" s="407">
        <f>Investdaten!A48</f>
        <v>11</v>
      </c>
      <c r="B53" s="408">
        <f>Investdaten!D48</f>
        <v>0</v>
      </c>
      <c r="C53" s="409"/>
      <c r="D53" s="409">
        <f>Investdaten!E48</f>
        <v>0</v>
      </c>
      <c r="E53" s="410">
        <f>IF(B53&lt;&gt;0,IF(B53&gt;=1960,VLOOKUP(B53,Berechnungsdaten!$B$11:$E$78,2,0),0),0)</f>
        <v>0</v>
      </c>
      <c r="F53" s="409">
        <f t="shared" si="4"/>
        <v>0</v>
      </c>
      <c r="G53" s="264">
        <f>F53*Berechnungsdaten!$W$10</f>
        <v>0</v>
      </c>
    </row>
    <row r="54" spans="1:7">
      <c r="A54" s="407">
        <f>Investdaten!A49</f>
        <v>12</v>
      </c>
      <c r="B54" s="408">
        <f>Investdaten!D49</f>
        <v>0</v>
      </c>
      <c r="C54" s="409"/>
      <c r="D54" s="409">
        <f>Investdaten!E49</f>
        <v>0</v>
      </c>
      <c r="E54" s="410">
        <f>IF(B54&lt;&gt;0,IF(B54&gt;=1960,VLOOKUP(B54,Berechnungsdaten!$B$11:$E$78,2,0),0),0)</f>
        <v>0</v>
      </c>
      <c r="F54" s="409">
        <f t="shared" si="4"/>
        <v>0</v>
      </c>
      <c r="G54" s="264">
        <f>F54*Berechnungsdaten!$W$10</f>
        <v>0</v>
      </c>
    </row>
    <row r="55" spans="1:7">
      <c r="A55" s="407">
        <f>Investdaten!A50</f>
        <v>13</v>
      </c>
      <c r="B55" s="408">
        <f>Investdaten!D50</f>
        <v>0</v>
      </c>
      <c r="C55" s="409"/>
      <c r="D55" s="409">
        <f>Investdaten!E50</f>
        <v>0</v>
      </c>
      <c r="E55" s="410">
        <f>IF(B55&lt;&gt;0,IF(B55&gt;=1960,VLOOKUP(B55,Berechnungsdaten!$B$11:$E$78,2,0),0),0)</f>
        <v>0</v>
      </c>
      <c r="F55" s="409">
        <f t="shared" si="4"/>
        <v>0</v>
      </c>
      <c r="G55" s="264">
        <f>F55*Berechnungsdaten!$W$10</f>
        <v>0</v>
      </c>
    </row>
    <row r="56" spans="1:7">
      <c r="A56" s="407">
        <f>Investdaten!A51</f>
        <v>14</v>
      </c>
      <c r="B56" s="408">
        <f>Investdaten!D51</f>
        <v>0</v>
      </c>
      <c r="C56" s="409"/>
      <c r="D56" s="409">
        <f>Investdaten!E51</f>
        <v>0</v>
      </c>
      <c r="E56" s="410">
        <f>IF(B56&lt;&gt;0,IF(B56&gt;=1960,VLOOKUP(B56,Berechnungsdaten!$B$11:$E$78,2,0),0),0)</f>
        <v>0</v>
      </c>
      <c r="F56" s="409">
        <f t="shared" si="4"/>
        <v>0</v>
      </c>
      <c r="G56" s="264">
        <f>F56*Berechnungsdaten!$W$10</f>
        <v>0</v>
      </c>
    </row>
    <row r="57" spans="1:7">
      <c r="A57" s="407">
        <f>Investdaten!A52</f>
        <v>15</v>
      </c>
      <c r="B57" s="408">
        <f>Investdaten!D52</f>
        <v>0</v>
      </c>
      <c r="C57" s="409"/>
      <c r="D57" s="409">
        <f>Investdaten!E52</f>
        <v>0</v>
      </c>
      <c r="E57" s="410">
        <f>IF(B57&lt;&gt;0,IF(B57&gt;=1960,VLOOKUP(B57,Berechnungsdaten!$B$11:$E$78,2,0),0),0)</f>
        <v>0</v>
      </c>
      <c r="F57" s="409">
        <f t="shared" si="4"/>
        <v>0</v>
      </c>
      <c r="G57" s="264">
        <f>F57*Berechnungsdaten!$W$10</f>
        <v>0</v>
      </c>
    </row>
    <row r="58" spans="1:7">
      <c r="A58" s="407">
        <f>Investdaten!A53</f>
        <v>16</v>
      </c>
      <c r="B58" s="408">
        <f>Investdaten!D53</f>
        <v>0</v>
      </c>
      <c r="C58" s="409"/>
      <c r="D58" s="409">
        <f>Investdaten!E53</f>
        <v>0</v>
      </c>
      <c r="E58" s="410">
        <f>IF(B58&lt;&gt;0,IF(B58&gt;=1960,VLOOKUP(B58,Berechnungsdaten!$B$11:$E$78,2,0),0),0)</f>
        <v>0</v>
      </c>
      <c r="F58" s="409">
        <f t="shared" si="4"/>
        <v>0</v>
      </c>
      <c r="G58" s="264">
        <f>F58*Berechnungsdaten!$W$10</f>
        <v>0</v>
      </c>
    </row>
    <row r="59" spans="1:7">
      <c r="A59" s="407">
        <f>Investdaten!A54</f>
        <v>17</v>
      </c>
      <c r="B59" s="408">
        <f>Investdaten!D54</f>
        <v>0</v>
      </c>
      <c r="C59" s="409"/>
      <c r="D59" s="409">
        <f>Investdaten!E54</f>
        <v>0</v>
      </c>
      <c r="E59" s="410">
        <f>IF(B59&lt;&gt;0,IF(B59&gt;=1960,VLOOKUP(B59,Berechnungsdaten!$B$11:$E$78,2,0),0),0)</f>
        <v>0</v>
      </c>
      <c r="F59" s="409">
        <f t="shared" si="4"/>
        <v>0</v>
      </c>
      <c r="G59" s="264">
        <f>F59*Berechnungsdaten!$W$10</f>
        <v>0</v>
      </c>
    </row>
    <row r="60" spans="1:7">
      <c r="A60" s="407">
        <f>Investdaten!A55</f>
        <v>18</v>
      </c>
      <c r="B60" s="408">
        <f>Investdaten!D55</f>
        <v>0</v>
      </c>
      <c r="C60" s="409"/>
      <c r="D60" s="409">
        <f>Investdaten!E55</f>
        <v>0</v>
      </c>
      <c r="E60" s="410">
        <f>IF(B60&lt;&gt;0,IF(B60&gt;=1960,VLOOKUP(B60,Berechnungsdaten!$B$11:$E$78,2,0),0),0)</f>
        <v>0</v>
      </c>
      <c r="F60" s="409">
        <f t="shared" si="4"/>
        <v>0</v>
      </c>
      <c r="G60" s="264">
        <f>F60*Berechnungsdaten!$W$10</f>
        <v>0</v>
      </c>
    </row>
    <row r="61" spans="1:7">
      <c r="A61" s="407">
        <f>Investdaten!A56</f>
        <v>19</v>
      </c>
      <c r="B61" s="408">
        <f>Investdaten!D56</f>
        <v>0</v>
      </c>
      <c r="C61" s="409"/>
      <c r="D61" s="409">
        <f>Investdaten!E56</f>
        <v>0</v>
      </c>
      <c r="E61" s="410">
        <f>IF(B61&lt;&gt;0,IF(B61&gt;=1960,VLOOKUP(B61,Berechnungsdaten!$B$11:$E$78,2,0),0),0)</f>
        <v>0</v>
      </c>
      <c r="F61" s="409">
        <f t="shared" si="4"/>
        <v>0</v>
      </c>
      <c r="G61" s="264">
        <f>F61*Berechnungsdaten!$W$10</f>
        <v>0</v>
      </c>
    </row>
    <row r="62" spans="1:7">
      <c r="A62" s="407">
        <f>Investdaten!A57</f>
        <v>20</v>
      </c>
      <c r="B62" s="408">
        <f>Investdaten!D57</f>
        <v>0</v>
      </c>
      <c r="C62" s="409"/>
      <c r="D62" s="409">
        <f>Investdaten!E57</f>
        <v>0</v>
      </c>
      <c r="E62" s="410">
        <f>IF(B62&lt;&gt;0,IF(B62&gt;=1960,VLOOKUP(B62,Berechnungsdaten!$B$11:$E$78,2,0),0),0)</f>
        <v>0</v>
      </c>
      <c r="F62" s="409">
        <f t="shared" ref="F62:F68" si="5">IF(E62&gt;0,D62*$F$9/E62,0)</f>
        <v>0</v>
      </c>
      <c r="G62" s="264">
        <f>F62*Berechnungsdaten!$W$10</f>
        <v>0</v>
      </c>
    </row>
    <row r="63" spans="1:7">
      <c r="A63" s="407">
        <f>Investdaten!A58</f>
        <v>21</v>
      </c>
      <c r="B63" s="408">
        <f>Investdaten!D58</f>
        <v>0</v>
      </c>
      <c r="C63" s="409"/>
      <c r="D63" s="409">
        <f>Investdaten!E58</f>
        <v>0</v>
      </c>
      <c r="E63" s="410">
        <f>IF(B63&lt;&gt;0,IF(B63&gt;=1960,VLOOKUP(B63,Berechnungsdaten!$B$11:$E$78,2,0),0),0)</f>
        <v>0</v>
      </c>
      <c r="F63" s="409">
        <f t="shared" si="5"/>
        <v>0</v>
      </c>
      <c r="G63" s="264">
        <f>F63*Berechnungsdaten!$W$10</f>
        <v>0</v>
      </c>
    </row>
    <row r="64" spans="1:7">
      <c r="A64" s="407">
        <f>Investdaten!A59</f>
        <v>22</v>
      </c>
      <c r="B64" s="408">
        <f>Investdaten!D59</f>
        <v>0</v>
      </c>
      <c r="C64" s="409"/>
      <c r="D64" s="409">
        <f>Investdaten!E59</f>
        <v>0</v>
      </c>
      <c r="E64" s="410">
        <f>IF(B64&lt;&gt;0,IF(B64&gt;=1960,VLOOKUP(B64,Berechnungsdaten!$B$11:$E$78,2,0),0),0)</f>
        <v>0</v>
      </c>
      <c r="F64" s="409">
        <f t="shared" si="5"/>
        <v>0</v>
      </c>
      <c r="G64" s="264">
        <f>F64*Berechnungsdaten!$W$10</f>
        <v>0</v>
      </c>
    </row>
    <row r="65" spans="1:7">
      <c r="A65" s="407">
        <f>Investdaten!A60</f>
        <v>23</v>
      </c>
      <c r="B65" s="408">
        <f>Investdaten!D60</f>
        <v>0</v>
      </c>
      <c r="C65" s="409"/>
      <c r="D65" s="409">
        <f>Investdaten!E60</f>
        <v>0</v>
      </c>
      <c r="E65" s="410">
        <f>IF(B65&lt;&gt;0,IF(B65&gt;=1960,VLOOKUP(B65,Berechnungsdaten!$B$11:$E$78,2,0),0),0)</f>
        <v>0</v>
      </c>
      <c r="F65" s="409">
        <f t="shared" si="5"/>
        <v>0</v>
      </c>
      <c r="G65" s="264">
        <f>F65*Berechnungsdaten!$W$10</f>
        <v>0</v>
      </c>
    </row>
    <row r="66" spans="1:7">
      <c r="A66" s="407">
        <f>Investdaten!A61</f>
        <v>24</v>
      </c>
      <c r="B66" s="408">
        <f>Investdaten!D61</f>
        <v>0</v>
      </c>
      <c r="C66" s="409"/>
      <c r="D66" s="409">
        <f>Investdaten!E61</f>
        <v>0</v>
      </c>
      <c r="E66" s="410">
        <f>IF(B66&lt;&gt;0,IF(B66&gt;=1960,VLOOKUP(B66,Berechnungsdaten!$B$11:$E$78,2,0),0),0)</f>
        <v>0</v>
      </c>
      <c r="F66" s="409">
        <f t="shared" si="5"/>
        <v>0</v>
      </c>
      <c r="G66" s="264">
        <f>F66*Berechnungsdaten!$W$10</f>
        <v>0</v>
      </c>
    </row>
    <row r="67" spans="1:7">
      <c r="A67" s="407">
        <f>Investdaten!A62</f>
        <v>25</v>
      </c>
      <c r="B67" s="408">
        <f>Investdaten!D62</f>
        <v>0</v>
      </c>
      <c r="C67" s="409"/>
      <c r="D67" s="409">
        <f>Investdaten!E62</f>
        <v>0</v>
      </c>
      <c r="E67" s="410">
        <f>IF(B67&lt;&gt;0,IF(B67&gt;=1960,VLOOKUP(B67,Berechnungsdaten!$B$11:$E$78,2,0),0),0)</f>
        <v>0</v>
      </c>
      <c r="F67" s="409">
        <f t="shared" si="5"/>
        <v>0</v>
      </c>
      <c r="G67" s="264">
        <f>F67*Berechnungsdaten!$W$10</f>
        <v>0</v>
      </c>
    </row>
    <row r="68" spans="1:7" ht="15" thickBot="1">
      <c r="A68" s="407">
        <f>Investdaten!A63</f>
        <v>26</v>
      </c>
      <c r="B68" s="408">
        <f>Investdaten!D63</f>
        <v>0</v>
      </c>
      <c r="C68" s="409"/>
      <c r="D68" s="409">
        <f>Investdaten!E63</f>
        <v>0</v>
      </c>
      <c r="E68" s="410">
        <f>IF(B68&lt;&gt;0,IF(B68&gt;=1960,VLOOKUP(B68,Berechnungsdaten!$B$11:$E$78,2,0),0),0)</f>
        <v>0</v>
      </c>
      <c r="F68" s="409">
        <f t="shared" si="5"/>
        <v>0</v>
      </c>
      <c r="G68" s="264">
        <f>F68*Berechnungsdaten!$W$10</f>
        <v>0</v>
      </c>
    </row>
    <row r="69" spans="1:7" ht="15.6" thickTop="1" thickBot="1">
      <c r="A69" s="414" t="s">
        <v>376</v>
      </c>
      <c r="B69" s="415"/>
      <c r="C69" s="416"/>
      <c r="D69" s="168"/>
      <c r="E69" s="168"/>
      <c r="F69" s="168"/>
      <c r="G69" s="267">
        <f>SUM(G43:G68)</f>
        <v>0</v>
      </c>
    </row>
    <row r="70" spans="1:7" ht="27">
      <c r="A70" s="169" t="s">
        <v>377</v>
      </c>
      <c r="B70" s="412"/>
      <c r="C70" s="284"/>
      <c r="D70" s="417" t="s">
        <v>378</v>
      </c>
      <c r="E70" s="417"/>
      <c r="F70" s="413"/>
      <c r="G70" s="261"/>
    </row>
    <row r="71" spans="1:7">
      <c r="A71" s="407">
        <f>'Miete-Pacht-Leasing'!A10</f>
        <v>1</v>
      </c>
      <c r="B71" s="408"/>
      <c r="C71" s="409"/>
      <c r="D71" s="409">
        <f>'Miete-Pacht-Leasing'!F10</f>
        <v>0</v>
      </c>
      <c r="E71" s="418"/>
      <c r="F71" s="160"/>
      <c r="G71" s="264">
        <f>D71*Berechnungsdaten!$W$10</f>
        <v>0</v>
      </c>
    </row>
    <row r="72" spans="1:7">
      <c r="A72" s="407">
        <f>'Miete-Pacht-Leasing'!A11</f>
        <v>2</v>
      </c>
      <c r="B72" s="408"/>
      <c r="C72" s="409"/>
      <c r="D72" s="409">
        <f>'Miete-Pacht-Leasing'!F11</f>
        <v>0</v>
      </c>
      <c r="E72" s="418"/>
      <c r="F72" s="160"/>
      <c r="G72" s="264">
        <f>D72*Berechnungsdaten!$W$10</f>
        <v>0</v>
      </c>
    </row>
    <row r="73" spans="1:7">
      <c r="A73" s="407">
        <f>'Miete-Pacht-Leasing'!A12</f>
        <v>3</v>
      </c>
      <c r="B73" s="408"/>
      <c r="C73" s="409"/>
      <c r="D73" s="409">
        <f>'Miete-Pacht-Leasing'!F12</f>
        <v>0</v>
      </c>
      <c r="E73" s="418"/>
      <c r="F73" s="160"/>
      <c r="G73" s="264">
        <f>D73*Berechnungsdaten!$W$10</f>
        <v>0</v>
      </c>
    </row>
    <row r="74" spans="1:7">
      <c r="A74" s="407">
        <f>'Miete-Pacht-Leasing'!A13</f>
        <v>4</v>
      </c>
      <c r="B74" s="408"/>
      <c r="C74" s="409"/>
      <c r="D74" s="409">
        <f>'Miete-Pacht-Leasing'!F13</f>
        <v>0</v>
      </c>
      <c r="E74" s="418"/>
      <c r="F74" s="160"/>
      <c r="G74" s="264">
        <f>D74*Berechnungsdaten!$W$10</f>
        <v>0</v>
      </c>
    </row>
    <row r="75" spans="1:7" ht="15" thickBot="1">
      <c r="A75" s="407">
        <f>'Miete-Pacht-Leasing'!A14</f>
        <v>5</v>
      </c>
      <c r="B75" s="408"/>
      <c r="C75" s="409"/>
      <c r="D75" s="409">
        <f>'Miete-Pacht-Leasing'!F14</f>
        <v>0</v>
      </c>
      <c r="E75" s="418"/>
      <c r="F75" s="160"/>
      <c r="G75" s="264">
        <f>D75*Berechnungsdaten!$W$10</f>
        <v>0</v>
      </c>
    </row>
    <row r="76" spans="1:7" ht="15.6" thickTop="1" thickBot="1">
      <c r="A76" s="414" t="s">
        <v>379</v>
      </c>
      <c r="B76" s="415"/>
      <c r="C76" s="416"/>
      <c r="D76" s="168"/>
      <c r="E76" s="168"/>
      <c r="F76" s="168"/>
      <c r="G76" s="267">
        <f>SUM(G71:G75)</f>
        <v>0</v>
      </c>
    </row>
    <row r="77" spans="1:7">
      <c r="A77" s="221"/>
      <c r="B77" s="222"/>
      <c r="C77" s="325"/>
    </row>
    <row r="78" spans="1:7" ht="14.4" customHeight="1">
      <c r="A78" s="1272" t="s">
        <v>380</v>
      </c>
      <c r="B78" s="1272"/>
      <c r="C78" s="1272"/>
      <c r="D78" s="1272"/>
      <c r="E78" s="1272"/>
      <c r="F78" s="1272"/>
      <c r="G78" s="1272"/>
    </row>
    <row r="79" spans="1:7">
      <c r="A79" s="1272"/>
      <c r="B79" s="1272"/>
      <c r="C79" s="1272"/>
      <c r="D79" s="1272"/>
      <c r="E79" s="1272"/>
      <c r="F79" s="1272"/>
      <c r="G79" s="1272"/>
    </row>
    <row r="80" spans="1:7">
      <c r="A80" s="422"/>
      <c r="B80" s="423"/>
      <c r="C80" s="424"/>
      <c r="D80" s="425"/>
      <c r="E80" s="425"/>
      <c r="F80" s="425"/>
      <c r="G80" s="425"/>
    </row>
    <row r="81" spans="1:7">
      <c r="A81" s="422"/>
      <c r="B81" s="423"/>
      <c r="C81" s="424"/>
      <c r="D81" s="425"/>
      <c r="E81" s="425"/>
      <c r="F81" s="425"/>
      <c r="G81" s="425"/>
    </row>
    <row r="82" spans="1:7">
      <c r="A82" s="422"/>
      <c r="B82" s="423"/>
      <c r="C82" s="424"/>
      <c r="D82" s="425"/>
      <c r="E82" s="425"/>
      <c r="F82" s="425"/>
      <c r="G82" s="425"/>
    </row>
    <row r="83" spans="1:7">
      <c r="A83" s="422"/>
      <c r="B83" s="423"/>
      <c r="C83" s="424"/>
      <c r="D83" s="425"/>
      <c r="E83" s="425"/>
      <c r="F83" s="425"/>
      <c r="G83" s="425"/>
    </row>
    <row r="84" spans="1:7">
      <c r="A84" s="422"/>
      <c r="B84" s="423"/>
      <c r="C84" s="424"/>
      <c r="D84" s="425"/>
      <c r="E84" s="425"/>
      <c r="F84" s="425"/>
      <c r="G84" s="425"/>
    </row>
    <row r="85" spans="1:7">
      <c r="A85" s="422"/>
      <c r="B85" s="423"/>
      <c r="C85" s="424"/>
      <c r="D85" s="425"/>
      <c r="E85" s="425"/>
      <c r="F85" s="425"/>
      <c r="G85" s="425"/>
    </row>
    <row r="86" spans="1:7">
      <c r="A86" s="422"/>
      <c r="B86" s="423"/>
      <c r="C86" s="424"/>
      <c r="D86" s="425"/>
      <c r="E86" s="425"/>
      <c r="F86" s="425"/>
      <c r="G86" s="425"/>
    </row>
    <row r="87" spans="1:7">
      <c r="A87" s="422"/>
      <c r="B87" s="423"/>
      <c r="C87" s="424"/>
      <c r="D87" s="425"/>
      <c r="E87" s="425"/>
      <c r="F87" s="425"/>
      <c r="G87" s="425"/>
    </row>
    <row r="88" spans="1:7">
      <c r="B88" s="222"/>
      <c r="C88" s="325"/>
    </row>
    <row r="89" spans="1:7">
      <c r="B89" s="222"/>
      <c r="C89" s="325"/>
    </row>
    <row r="90" spans="1:7">
      <c r="B90" s="222"/>
      <c r="C90" s="325"/>
    </row>
    <row r="91" spans="1:7">
      <c r="B91" s="222"/>
      <c r="C91" s="325"/>
    </row>
    <row r="92" spans="1:7">
      <c r="B92" s="222"/>
      <c r="C92" s="325"/>
    </row>
    <row r="93" spans="1:7">
      <c r="B93" s="222"/>
      <c r="C93" s="325"/>
    </row>
    <row r="94" spans="1:7">
      <c r="B94" s="222"/>
      <c r="C94" s="325"/>
    </row>
    <row r="95" spans="1:7">
      <c r="B95" s="222"/>
      <c r="C95" s="325"/>
    </row>
    <row r="96" spans="1:7">
      <c r="B96" s="222"/>
      <c r="C96" s="325"/>
    </row>
    <row r="97" spans="2:3">
      <c r="B97" s="222"/>
      <c r="C97" s="325"/>
    </row>
    <row r="98" spans="2:3">
      <c r="B98" s="222"/>
      <c r="C98" s="325"/>
    </row>
    <row r="99" spans="2:3">
      <c r="B99" s="222"/>
      <c r="C99" s="325"/>
    </row>
    <row r="100" spans="2:3">
      <c r="B100" s="222"/>
      <c r="C100" s="325"/>
    </row>
    <row r="101" spans="2:3">
      <c r="B101" s="222"/>
      <c r="C101" s="325"/>
    </row>
    <row r="102" spans="2:3">
      <c r="B102" s="222"/>
      <c r="C102" s="325"/>
    </row>
    <row r="103" spans="2:3">
      <c r="B103" s="222"/>
      <c r="C103" s="325"/>
    </row>
  </sheetData>
  <sheetProtection algorithmName="SHA-512" hashValue="eh0YczTXXnRG1pgM6z03CJpYIUPHnHbSzm4yHJqw1/cFVjy93EPNnXGTfG29hj7nom8/ECn+qc/mAVfI9MuJXA==" saltValue="+iiFwHORqTRaW7IEwE0BCA==" spinCount="100000" sheet="1" objects="1" scenarios="1"/>
  <mergeCells count="1">
    <mergeCell ref="A78:G79"/>
  </mergeCell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6"/>
  <dimension ref="A1:W130"/>
  <sheetViews>
    <sheetView topLeftCell="D1" workbookViewId="0">
      <selection activeCell="I54" sqref="I54"/>
    </sheetView>
  </sheetViews>
  <sheetFormatPr baseColWidth="10" defaultColWidth="11.5546875" defaultRowHeight="13.2"/>
  <cols>
    <col min="1" max="5" width="11.44140625" style="338" customWidth="1"/>
    <col min="6" max="6" width="3.88671875" style="338" customWidth="1"/>
    <col min="7" max="9" width="11.5546875" style="338"/>
    <col min="10" max="10" width="3.88671875" style="338" customWidth="1"/>
    <col min="11" max="12" width="11.5546875" style="338"/>
    <col min="13" max="13" width="13.5546875" style="338" customWidth="1"/>
    <col min="14" max="14" width="3.88671875" style="338" customWidth="1"/>
    <col min="15" max="17" width="11.5546875" style="338"/>
    <col min="18" max="18" width="13.5546875" style="338" customWidth="1"/>
    <col min="19" max="19" width="6.33203125" style="338" customWidth="1"/>
    <col min="20" max="16384" width="11.5546875" style="338"/>
  </cols>
  <sheetData>
    <row r="1" spans="1:23">
      <c r="A1" s="336" t="str">
        <f>Basis!A1</f>
        <v>Stand: 27.01.2025</v>
      </c>
      <c r="B1" s="337"/>
    </row>
    <row r="2" spans="1:23">
      <c r="A2" s="336"/>
      <c r="B2" s="337"/>
    </row>
    <row r="3" spans="1:23" ht="15.6">
      <c r="A3" s="339" t="s">
        <v>346</v>
      </c>
      <c r="B3" s="340"/>
      <c r="C3" s="341"/>
      <c r="D3" s="341"/>
      <c r="E3" s="341"/>
      <c r="G3" s="1357" t="s">
        <v>661</v>
      </c>
      <c r="H3" s="1357"/>
      <c r="I3" s="1357"/>
      <c r="K3" s="1357" t="s">
        <v>347</v>
      </c>
      <c r="L3" s="1357"/>
      <c r="M3" s="1357"/>
      <c r="N3" s="1357"/>
      <c r="O3" s="1357"/>
      <c r="P3" s="1357"/>
      <c r="Q3" s="1357"/>
      <c r="R3" s="1357"/>
    </row>
    <row r="4" spans="1:23">
      <c r="A4" s="336"/>
      <c r="B4" s="337"/>
    </row>
    <row r="5" spans="1:23" ht="60.6" customHeight="1">
      <c r="A5" s="342" t="s">
        <v>348</v>
      </c>
      <c r="B5" s="1358" t="s">
        <v>349</v>
      </c>
      <c r="C5" s="1358"/>
      <c r="D5" s="1358"/>
      <c r="E5" s="1358"/>
    </row>
    <row r="6" spans="1:23">
      <c r="A6" s="336"/>
      <c r="B6" s="337"/>
      <c r="K6" s="1359" t="s">
        <v>350</v>
      </c>
      <c r="L6" s="1360"/>
      <c r="M6" s="1361"/>
      <c r="O6" s="1368" t="s">
        <v>351</v>
      </c>
      <c r="P6" s="1369"/>
      <c r="Q6" s="1369"/>
      <c r="R6" s="1370"/>
    </row>
    <row r="7" spans="1:23">
      <c r="A7" s="336"/>
      <c r="B7" s="343" t="s">
        <v>675</v>
      </c>
      <c r="K7" s="1362"/>
      <c r="L7" s="1363"/>
      <c r="M7" s="1364"/>
      <c r="O7" s="1371"/>
      <c r="P7" s="1372"/>
      <c r="Q7" s="1372"/>
      <c r="R7" s="1373"/>
    </row>
    <row r="8" spans="1:23" ht="15.6" customHeight="1" thickBot="1">
      <c r="A8" s="344"/>
      <c r="B8" s="344"/>
      <c r="C8" s="345"/>
      <c r="K8" s="1365"/>
      <c r="L8" s="1366"/>
      <c r="M8" s="1367"/>
      <c r="O8" s="1374"/>
      <c r="P8" s="1375"/>
      <c r="Q8" s="1375"/>
      <c r="R8" s="1376"/>
    </row>
    <row r="9" spans="1:23" ht="78" customHeight="1" thickBot="1">
      <c r="A9" s="346" t="s">
        <v>352</v>
      </c>
      <c r="B9" s="346" t="s">
        <v>353</v>
      </c>
      <c r="C9" s="347" t="s">
        <v>354</v>
      </c>
      <c r="D9" s="346" t="s">
        <v>355</v>
      </c>
      <c r="E9" s="346" t="s">
        <v>386</v>
      </c>
      <c r="G9" s="348" t="s">
        <v>325</v>
      </c>
      <c r="H9" s="346" t="s">
        <v>353</v>
      </c>
      <c r="I9" s="346" t="s">
        <v>356</v>
      </c>
      <c r="K9" s="348" t="s">
        <v>325</v>
      </c>
      <c r="L9" s="349" t="s">
        <v>357</v>
      </c>
      <c r="M9" s="350" t="s">
        <v>358</v>
      </c>
      <c r="N9" s="351"/>
      <c r="O9" s="474" t="s">
        <v>325</v>
      </c>
      <c r="P9" s="474" t="s">
        <v>359</v>
      </c>
      <c r="Q9" s="475" t="s">
        <v>360</v>
      </c>
      <c r="R9" s="350" t="s">
        <v>358</v>
      </c>
      <c r="T9" s="1349" t="s">
        <v>261</v>
      </c>
      <c r="U9" s="1350"/>
      <c r="V9" s="1350"/>
      <c r="W9" s="1351"/>
    </row>
    <row r="10" spans="1:23" ht="16.2" thickBot="1">
      <c r="A10" s="352">
        <v>0</v>
      </c>
      <c r="B10" s="352"/>
      <c r="C10" s="353"/>
      <c r="D10" s="354">
        <v>0</v>
      </c>
      <c r="E10" s="354">
        <v>0</v>
      </c>
      <c r="G10" s="355">
        <v>1981</v>
      </c>
      <c r="H10" s="355">
        <f>+G10+2</f>
        <v>1983</v>
      </c>
      <c r="I10" s="356">
        <v>12.981</v>
      </c>
      <c r="K10" s="348">
        <v>2014</v>
      </c>
      <c r="L10" s="348">
        <v>2015</v>
      </c>
      <c r="M10" s="357">
        <f>+R10</f>
        <v>1.4999999999999999E-4</v>
      </c>
      <c r="N10" s="358"/>
      <c r="O10" s="359">
        <v>2014</v>
      </c>
      <c r="P10" s="359">
        <v>8</v>
      </c>
      <c r="Q10" s="360">
        <v>8.9999999999999993E-3</v>
      </c>
      <c r="R10" s="1094">
        <f>IF(Q10&lt;&gt;0,IF(SUM(Q10:Q10)/60&gt;4%,4%,SUM(Q10:Q10)/60),0)</f>
        <v>1.4999999999999999E-4</v>
      </c>
      <c r="T10" s="74" t="s">
        <v>262</v>
      </c>
      <c r="U10" s="75"/>
      <c r="V10" s="75"/>
      <c r="W10" s="76">
        <v>0.01</v>
      </c>
    </row>
    <row r="11" spans="1:23" ht="13.2" customHeight="1" thickBot="1">
      <c r="A11" s="355">
        <v>1958</v>
      </c>
      <c r="B11" s="355">
        <f t="shared" ref="B11:B42" si="0">+A11+2</f>
        <v>1960</v>
      </c>
      <c r="C11" s="361">
        <v>12.5</v>
      </c>
      <c r="D11" s="362">
        <v>13.9</v>
      </c>
      <c r="E11" s="362">
        <v>15.8</v>
      </c>
      <c r="G11" s="355">
        <f t="shared" ref="G11:G31" si="1">+G10+1</f>
        <v>1982</v>
      </c>
      <c r="H11" s="355">
        <f t="shared" ref="H11:H44" si="2">+G11+2</f>
        <v>1984</v>
      </c>
      <c r="I11" s="356">
        <v>13.335000000000001</v>
      </c>
      <c r="K11" s="348">
        <v>2015</v>
      </c>
      <c r="L11" s="348">
        <v>2016</v>
      </c>
      <c r="M11" s="357">
        <f>+R22</f>
        <v>1.2000000000000001E-3</v>
      </c>
      <c r="N11" s="363"/>
      <c r="O11" s="359"/>
      <c r="P11" s="364">
        <v>9</v>
      </c>
      <c r="Q11" s="360">
        <v>8.0000000000000002E-3</v>
      </c>
      <c r="R11" s="1095"/>
      <c r="T11" s="1352" t="s">
        <v>263</v>
      </c>
      <c r="U11" s="1353"/>
      <c r="V11" s="1354"/>
      <c r="W11" s="79">
        <f>VLOOKUP(Basis!$B$3,Berechnungsdaten!$L$10:$M$21,2,1)</f>
        <v>1.1753333333333334E-2</v>
      </c>
    </row>
    <row r="12" spans="1:23" ht="13.2" customHeight="1">
      <c r="A12" s="355">
        <v>1959</v>
      </c>
      <c r="B12" s="355">
        <f t="shared" si="0"/>
        <v>1961</v>
      </c>
      <c r="C12" s="361">
        <v>13.1</v>
      </c>
      <c r="D12" s="362">
        <v>14.6</v>
      </c>
      <c r="E12" s="362">
        <v>16.600000000000001</v>
      </c>
      <c r="G12" s="355">
        <f t="shared" si="1"/>
        <v>1983</v>
      </c>
      <c r="H12" s="355">
        <f t="shared" si="2"/>
        <v>1985</v>
      </c>
      <c r="I12" s="356">
        <v>13.637</v>
      </c>
      <c r="K12" s="348">
        <v>2016</v>
      </c>
      <c r="L12" s="348">
        <v>2017</v>
      </c>
      <c r="M12" s="357">
        <f>+R34</f>
        <v>1.7000000000000006E-3</v>
      </c>
      <c r="N12" s="365"/>
      <c r="O12" s="359"/>
      <c r="P12" s="364">
        <v>10</v>
      </c>
      <c r="Q12" s="360">
        <v>7.0000000000000001E-3</v>
      </c>
      <c r="R12" s="1095"/>
      <c r="T12" s="81" t="s">
        <v>264</v>
      </c>
      <c r="U12" s="82"/>
      <c r="V12" s="82"/>
      <c r="W12" s="83">
        <f>100%/W13</f>
        <v>0.1111111111111111</v>
      </c>
    </row>
    <row r="13" spans="1:23">
      <c r="A13" s="355">
        <v>1960</v>
      </c>
      <c r="B13" s="355">
        <f t="shared" si="0"/>
        <v>1962</v>
      </c>
      <c r="C13" s="361">
        <v>14</v>
      </c>
      <c r="D13" s="362">
        <v>15.6</v>
      </c>
      <c r="E13" s="362">
        <v>17.8</v>
      </c>
      <c r="G13" s="355">
        <f t="shared" si="1"/>
        <v>1984</v>
      </c>
      <c r="H13" s="355">
        <f t="shared" si="2"/>
        <v>1986</v>
      </c>
      <c r="I13" s="356">
        <v>13.974</v>
      </c>
      <c r="K13" s="348">
        <v>2017</v>
      </c>
      <c r="L13" s="348">
        <v>2018</v>
      </c>
      <c r="M13" s="357">
        <f>+R46</f>
        <v>2.1000000000000007E-3</v>
      </c>
      <c r="N13" s="365"/>
      <c r="O13" s="359"/>
      <c r="P13" s="364">
        <v>11</v>
      </c>
      <c r="Q13" s="360">
        <v>7.0000000000000001E-3</v>
      </c>
      <c r="R13" s="1095"/>
      <c r="T13" s="85" t="s">
        <v>265</v>
      </c>
      <c r="U13" s="86"/>
      <c r="V13" s="86"/>
      <c r="W13" s="87">
        <v>9</v>
      </c>
    </row>
    <row r="14" spans="1:23" ht="13.8" thickBot="1">
      <c r="A14" s="355">
        <v>1961</v>
      </c>
      <c r="B14" s="355">
        <f t="shared" si="0"/>
        <v>1963</v>
      </c>
      <c r="C14" s="361">
        <v>15.2</v>
      </c>
      <c r="D14" s="362">
        <v>16.8</v>
      </c>
      <c r="E14" s="362">
        <v>19.100000000000001</v>
      </c>
      <c r="G14" s="366">
        <f t="shared" si="1"/>
        <v>1985</v>
      </c>
      <c r="H14" s="355">
        <f t="shared" si="2"/>
        <v>1987</v>
      </c>
      <c r="I14" s="356">
        <v>14.032999999999999</v>
      </c>
      <c r="K14" s="348">
        <v>2018</v>
      </c>
      <c r="L14" s="348">
        <v>2019</v>
      </c>
      <c r="M14" s="357">
        <f>+R58</f>
        <v>2.9000000000000015E-3</v>
      </c>
      <c r="N14" s="365"/>
      <c r="O14" s="359"/>
      <c r="P14" s="364">
        <v>12</v>
      </c>
      <c r="Q14" s="360">
        <v>6.0000000000000001E-3</v>
      </c>
      <c r="R14" s="1095"/>
      <c r="T14" s="74" t="s">
        <v>269</v>
      </c>
      <c r="U14" s="75"/>
      <c r="V14" s="75"/>
      <c r="W14" s="76">
        <v>0.56000000000000005</v>
      </c>
    </row>
    <row r="15" spans="1:23">
      <c r="A15" s="355">
        <v>1962</v>
      </c>
      <c r="B15" s="355">
        <f t="shared" si="0"/>
        <v>1964</v>
      </c>
      <c r="C15" s="361">
        <v>16.399999999999999</v>
      </c>
      <c r="D15" s="362">
        <v>18.3</v>
      </c>
      <c r="E15" s="362">
        <v>20.8</v>
      </c>
      <c r="G15" s="355">
        <f t="shared" si="1"/>
        <v>1986</v>
      </c>
      <c r="H15" s="355">
        <f t="shared" si="2"/>
        <v>1988</v>
      </c>
      <c r="I15" s="356">
        <v>14.226000000000001</v>
      </c>
      <c r="K15" s="348">
        <v>2019</v>
      </c>
      <c r="L15" s="348">
        <v>2020</v>
      </c>
      <c r="M15" s="357">
        <f>+R70</f>
        <v>3.0500000000000019E-3</v>
      </c>
      <c r="N15" s="365"/>
      <c r="O15" s="359"/>
      <c r="P15" s="364">
        <v>1</v>
      </c>
      <c r="Q15" s="360">
        <v>4.0000000000000001E-3</v>
      </c>
      <c r="R15" s="1095"/>
    </row>
    <row r="16" spans="1:23">
      <c r="A16" s="355">
        <v>1963</v>
      </c>
      <c r="B16" s="355">
        <f t="shared" si="0"/>
        <v>1965</v>
      </c>
      <c r="C16" s="361">
        <v>17.2</v>
      </c>
      <c r="D16" s="362">
        <v>19.100000000000001</v>
      </c>
      <c r="E16" s="362">
        <v>21.8</v>
      </c>
      <c r="G16" s="355">
        <f t="shared" si="1"/>
        <v>1987</v>
      </c>
      <c r="H16" s="355">
        <f t="shared" si="2"/>
        <v>1989</v>
      </c>
      <c r="I16" s="356">
        <v>14.496</v>
      </c>
      <c r="K16" s="348">
        <v>2020</v>
      </c>
      <c r="L16" s="348">
        <v>2021</v>
      </c>
      <c r="M16" s="357">
        <f>R82</f>
        <v>1.6666666666666676E-3</v>
      </c>
      <c r="N16" s="367"/>
      <c r="O16" s="359"/>
      <c r="P16" s="364">
        <v>2</v>
      </c>
      <c r="Q16" s="360">
        <v>3.0000000000000001E-3</v>
      </c>
      <c r="R16" s="1095"/>
    </row>
    <row r="17" spans="1:18">
      <c r="A17" s="355">
        <v>1964</v>
      </c>
      <c r="B17" s="355">
        <f t="shared" si="0"/>
        <v>1966</v>
      </c>
      <c r="C17" s="361">
        <v>18.100000000000001</v>
      </c>
      <c r="D17" s="362">
        <v>20</v>
      </c>
      <c r="E17" s="362">
        <v>22.8</v>
      </c>
      <c r="G17" s="355">
        <f t="shared" si="1"/>
        <v>1988</v>
      </c>
      <c r="H17" s="355">
        <f t="shared" si="2"/>
        <v>1990</v>
      </c>
      <c r="I17" s="356">
        <v>14.805</v>
      </c>
      <c r="K17" s="348">
        <v>2021</v>
      </c>
      <c r="L17" s="348">
        <v>2022</v>
      </c>
      <c r="M17" s="357">
        <f>R94</f>
        <v>7.8333333333333282E-4</v>
      </c>
      <c r="N17" s="368"/>
      <c r="O17" s="359"/>
      <c r="P17" s="364">
        <v>3</v>
      </c>
      <c r="Q17" s="360">
        <v>3.0000000000000001E-3</v>
      </c>
      <c r="R17" s="1095"/>
    </row>
    <row r="18" spans="1:18">
      <c r="A18" s="355">
        <v>1965</v>
      </c>
      <c r="B18" s="355">
        <f t="shared" si="0"/>
        <v>1967</v>
      </c>
      <c r="C18" s="361">
        <v>18.899999999999999</v>
      </c>
      <c r="D18" s="362">
        <v>21</v>
      </c>
      <c r="E18" s="362">
        <v>23.9</v>
      </c>
      <c r="G18" s="355">
        <f t="shared" si="1"/>
        <v>1989</v>
      </c>
      <c r="H18" s="355">
        <f t="shared" si="2"/>
        <v>1991</v>
      </c>
      <c r="I18" s="356">
        <v>15.345000000000001</v>
      </c>
      <c r="K18" s="348">
        <v>2022</v>
      </c>
      <c r="L18" s="348">
        <v>2023</v>
      </c>
      <c r="M18" s="357">
        <f>R106</f>
        <v>1.733333333333333E-3</v>
      </c>
      <c r="N18" s="369"/>
      <c r="O18" s="359"/>
      <c r="P18" s="364">
        <v>4</v>
      </c>
      <c r="Q18" s="360">
        <v>2E-3</v>
      </c>
      <c r="R18" s="1095"/>
    </row>
    <row r="19" spans="1:18">
      <c r="A19" s="355">
        <v>1966</v>
      </c>
      <c r="B19" s="355">
        <f t="shared" si="0"/>
        <v>1968</v>
      </c>
      <c r="C19" s="361">
        <v>19.399999999999999</v>
      </c>
      <c r="D19" s="362">
        <v>21.6</v>
      </c>
      <c r="E19" s="362">
        <v>24.6</v>
      </c>
      <c r="G19" s="355">
        <f t="shared" si="1"/>
        <v>1990</v>
      </c>
      <c r="H19" s="355">
        <f t="shared" si="2"/>
        <v>1992</v>
      </c>
      <c r="I19" s="356">
        <v>16.334</v>
      </c>
      <c r="K19" s="348">
        <v>2023</v>
      </c>
      <c r="L19" s="348">
        <v>2024</v>
      </c>
      <c r="M19" s="357">
        <f>R118</f>
        <v>6.4199999999999995E-3</v>
      </c>
      <c r="N19" s="369"/>
      <c r="O19" s="359"/>
      <c r="P19" s="364">
        <v>5</v>
      </c>
      <c r="Q19" s="360">
        <v>5.0000000000000001E-3</v>
      </c>
      <c r="R19" s="1095"/>
    </row>
    <row r="20" spans="1:18">
      <c r="A20" s="355">
        <v>1967</v>
      </c>
      <c r="B20" s="355">
        <f t="shared" si="0"/>
        <v>1969</v>
      </c>
      <c r="C20" s="361">
        <v>19</v>
      </c>
      <c r="D20" s="362">
        <v>21.1</v>
      </c>
      <c r="E20" s="362">
        <v>24.1</v>
      </c>
      <c r="G20" s="370">
        <f t="shared" si="1"/>
        <v>1991</v>
      </c>
      <c r="H20" s="355">
        <f t="shared" si="2"/>
        <v>1993</v>
      </c>
      <c r="I20" s="356">
        <v>17.469000000000001</v>
      </c>
      <c r="K20" s="348">
        <v>2024</v>
      </c>
      <c r="L20" s="348">
        <v>2025</v>
      </c>
      <c r="M20" s="357">
        <f>R130</f>
        <v>1.1753333333333334E-2</v>
      </c>
      <c r="N20" s="369"/>
      <c r="O20" s="359"/>
      <c r="P20" s="364">
        <v>6</v>
      </c>
      <c r="Q20" s="360">
        <v>7.0000000000000001E-3</v>
      </c>
      <c r="R20" s="1095"/>
    </row>
    <row r="21" spans="1:18">
      <c r="A21" s="355">
        <v>1968</v>
      </c>
      <c r="B21" s="355">
        <f t="shared" si="0"/>
        <v>1970</v>
      </c>
      <c r="C21" s="361">
        <v>19.899999999999999</v>
      </c>
      <c r="D21" s="362">
        <v>22.1</v>
      </c>
      <c r="E21" s="362">
        <v>25.1</v>
      </c>
      <c r="G21" s="355">
        <f t="shared" si="1"/>
        <v>1992</v>
      </c>
      <c r="H21" s="355">
        <f t="shared" si="2"/>
        <v>1994</v>
      </c>
      <c r="I21" s="356">
        <v>18.587</v>
      </c>
      <c r="N21" s="369"/>
      <c r="O21" s="359"/>
      <c r="P21" s="364">
        <v>7</v>
      </c>
      <c r="Q21" s="360">
        <v>6.0000000000000001E-3</v>
      </c>
      <c r="R21" s="1095"/>
    </row>
    <row r="22" spans="1:18" ht="13.8" thickBot="1">
      <c r="A22" s="355">
        <v>1969</v>
      </c>
      <c r="B22" s="355">
        <f t="shared" si="0"/>
        <v>1971</v>
      </c>
      <c r="C22" s="361">
        <v>21</v>
      </c>
      <c r="D22" s="362">
        <v>23.3</v>
      </c>
      <c r="E22" s="362">
        <v>26.6</v>
      </c>
      <c r="G22" s="355">
        <f t="shared" si="1"/>
        <v>1993</v>
      </c>
      <c r="H22" s="355">
        <f t="shared" si="2"/>
        <v>1995</v>
      </c>
      <c r="I22" s="356">
        <v>19.504000000000001</v>
      </c>
      <c r="N22" s="369"/>
      <c r="O22" s="359">
        <v>2015</v>
      </c>
      <c r="P22" s="359">
        <v>8</v>
      </c>
      <c r="Q22" s="360">
        <v>5.0000000000000001E-3</v>
      </c>
      <c r="R22" s="1094">
        <f>IF(Q22&lt;&gt;0,IF(SUM(Q10:Q22)/60&gt;4%,4%,SUM(Q10:Q22)/60),0)</f>
        <v>1.2000000000000001E-3</v>
      </c>
    </row>
    <row r="23" spans="1:18">
      <c r="A23" s="355">
        <v>1970</v>
      </c>
      <c r="B23" s="355">
        <f t="shared" si="0"/>
        <v>1972</v>
      </c>
      <c r="C23" s="361">
        <v>24.4</v>
      </c>
      <c r="D23" s="362">
        <v>27.1</v>
      </c>
      <c r="E23" s="362">
        <v>30.9</v>
      </c>
      <c r="G23" s="355">
        <f t="shared" si="1"/>
        <v>1994</v>
      </c>
      <c r="H23" s="355">
        <f t="shared" si="2"/>
        <v>1996</v>
      </c>
      <c r="I23" s="356">
        <v>19.971</v>
      </c>
      <c r="N23" s="369"/>
      <c r="O23" s="359"/>
      <c r="P23" s="364">
        <v>9</v>
      </c>
      <c r="Q23" s="360">
        <v>6.0000000000000001E-3</v>
      </c>
      <c r="R23" s="1095"/>
    </row>
    <row r="24" spans="1:18">
      <c r="A24" s="355">
        <v>1971</v>
      </c>
      <c r="B24" s="355">
        <f t="shared" si="0"/>
        <v>1973</v>
      </c>
      <c r="C24" s="361">
        <v>27</v>
      </c>
      <c r="D24" s="362">
        <v>30</v>
      </c>
      <c r="E24" s="362">
        <v>34.1</v>
      </c>
      <c r="G24" s="355">
        <f t="shared" si="1"/>
        <v>1995</v>
      </c>
      <c r="H24" s="355">
        <f t="shared" si="2"/>
        <v>1997</v>
      </c>
      <c r="I24" s="356">
        <v>20.440000000000001</v>
      </c>
      <c r="N24" s="369"/>
      <c r="O24" s="359"/>
      <c r="P24" s="364">
        <v>10</v>
      </c>
      <c r="Q24" s="360">
        <v>5.0000000000000001E-3</v>
      </c>
      <c r="R24" s="1095"/>
    </row>
    <row r="25" spans="1:18">
      <c r="A25" s="355">
        <v>1972</v>
      </c>
      <c r="B25" s="355">
        <f t="shared" si="0"/>
        <v>1974</v>
      </c>
      <c r="C25" s="361">
        <v>28.8</v>
      </c>
      <c r="D25" s="362">
        <v>32</v>
      </c>
      <c r="E25" s="362">
        <v>36.5</v>
      </c>
      <c r="G25" s="355">
        <f t="shared" si="1"/>
        <v>1996</v>
      </c>
      <c r="H25" s="355">
        <f t="shared" si="2"/>
        <v>1998</v>
      </c>
      <c r="I25" s="356">
        <v>20.405000000000001</v>
      </c>
      <c r="N25" s="369"/>
      <c r="O25" s="359"/>
      <c r="P25" s="364">
        <v>11</v>
      </c>
      <c r="Q25" s="360">
        <v>4.0000000000000001E-3</v>
      </c>
      <c r="R25" s="1095"/>
    </row>
    <row r="26" spans="1:18">
      <c r="A26" s="355">
        <v>1973</v>
      </c>
      <c r="B26" s="355">
        <f t="shared" si="0"/>
        <v>1975</v>
      </c>
      <c r="C26" s="361">
        <v>30.9</v>
      </c>
      <c r="D26" s="362">
        <v>34.299999999999997</v>
      </c>
      <c r="E26" s="362">
        <v>39.1</v>
      </c>
      <c r="G26" s="355">
        <f t="shared" si="1"/>
        <v>1997</v>
      </c>
      <c r="H26" s="355">
        <f t="shared" si="2"/>
        <v>1999</v>
      </c>
      <c r="I26" s="356">
        <v>20.251999999999999</v>
      </c>
      <c r="N26" s="369"/>
      <c r="O26" s="359"/>
      <c r="P26" s="364">
        <v>12</v>
      </c>
      <c r="Q26" s="360">
        <v>5.0000000000000001E-3</v>
      </c>
      <c r="R26" s="1095"/>
    </row>
    <row r="27" spans="1:18">
      <c r="A27" s="355">
        <v>1974</v>
      </c>
      <c r="B27" s="355">
        <f t="shared" si="0"/>
        <v>1976</v>
      </c>
      <c r="C27" s="361">
        <v>33.200000000000003</v>
      </c>
      <c r="D27" s="362">
        <v>36.799999999999997</v>
      </c>
      <c r="E27" s="362">
        <v>42</v>
      </c>
      <c r="G27" s="355">
        <f t="shared" si="1"/>
        <v>1998</v>
      </c>
      <c r="H27" s="355">
        <f t="shared" si="2"/>
        <v>2000</v>
      </c>
      <c r="I27" s="356">
        <v>20.18</v>
      </c>
      <c r="N27" s="369"/>
      <c r="O27" s="359"/>
      <c r="P27" s="364">
        <v>1</v>
      </c>
      <c r="Q27" s="360">
        <v>4.0000000000000001E-3</v>
      </c>
      <c r="R27" s="1095"/>
    </row>
    <row r="28" spans="1:18">
      <c r="A28" s="355">
        <v>1975</v>
      </c>
      <c r="B28" s="355">
        <f t="shared" si="0"/>
        <v>1977</v>
      </c>
      <c r="C28" s="361">
        <v>34</v>
      </c>
      <c r="D28" s="362">
        <v>37.700000000000003</v>
      </c>
      <c r="E28" s="362">
        <v>43</v>
      </c>
      <c r="G28" s="355">
        <f t="shared" si="1"/>
        <v>1999</v>
      </c>
      <c r="H28" s="355">
        <f t="shared" si="2"/>
        <v>2001</v>
      </c>
      <c r="I28" s="356">
        <v>10.281000000000001</v>
      </c>
      <c r="N28" s="369"/>
      <c r="O28" s="359"/>
      <c r="P28" s="364">
        <v>2</v>
      </c>
      <c r="Q28" s="360">
        <v>2E-3</v>
      </c>
      <c r="R28" s="1095"/>
    </row>
    <row r="29" spans="1:18">
      <c r="A29" s="355">
        <v>1976</v>
      </c>
      <c r="B29" s="355">
        <f t="shared" si="0"/>
        <v>1978</v>
      </c>
      <c r="C29" s="361">
        <v>35.200000000000003</v>
      </c>
      <c r="D29" s="362">
        <v>39.1</v>
      </c>
      <c r="E29" s="362">
        <v>44.5</v>
      </c>
      <c r="G29" s="355">
        <f t="shared" si="1"/>
        <v>2000</v>
      </c>
      <c r="H29" s="355">
        <f t="shared" si="2"/>
        <v>2002</v>
      </c>
      <c r="I29" s="356">
        <v>10.315</v>
      </c>
      <c r="N29" s="369"/>
      <c r="O29" s="359"/>
      <c r="P29" s="364">
        <v>3</v>
      </c>
      <c r="Q29" s="360">
        <v>2E-3</v>
      </c>
      <c r="R29" s="1095"/>
    </row>
    <row r="30" spans="1:18">
      <c r="A30" s="355">
        <v>1977</v>
      </c>
      <c r="B30" s="355">
        <f t="shared" si="0"/>
        <v>1979</v>
      </c>
      <c r="C30" s="361">
        <v>36.799999999999997</v>
      </c>
      <c r="D30" s="362">
        <v>40.799999999999997</v>
      </c>
      <c r="E30" s="362">
        <v>46.5</v>
      </c>
      <c r="G30" s="355">
        <f t="shared" si="1"/>
        <v>2001</v>
      </c>
      <c r="H30" s="355">
        <f t="shared" si="2"/>
        <v>2003</v>
      </c>
      <c r="I30" s="356">
        <v>10.307</v>
      </c>
      <c r="N30" s="369"/>
      <c r="O30" s="359"/>
      <c r="P30" s="364">
        <v>4</v>
      </c>
      <c r="Q30" s="360">
        <v>2E-3</v>
      </c>
      <c r="R30" s="1095"/>
    </row>
    <row r="31" spans="1:18">
      <c r="A31" s="355">
        <v>1978</v>
      </c>
      <c r="B31" s="355">
        <f t="shared" si="0"/>
        <v>1980</v>
      </c>
      <c r="C31" s="361">
        <v>39.1</v>
      </c>
      <c r="D31" s="362">
        <v>43.4</v>
      </c>
      <c r="E31" s="362">
        <v>49.4</v>
      </c>
      <c r="G31" s="355">
        <f t="shared" si="1"/>
        <v>2002</v>
      </c>
      <c r="H31" s="355">
        <f t="shared" si="2"/>
        <v>2004</v>
      </c>
      <c r="I31" s="356">
        <v>10.302</v>
      </c>
      <c r="N31" s="369"/>
      <c r="O31" s="359"/>
      <c r="P31" s="364">
        <v>5</v>
      </c>
      <c r="Q31" s="360">
        <v>2E-3</v>
      </c>
      <c r="R31" s="1095"/>
    </row>
    <row r="32" spans="1:18">
      <c r="A32" s="355">
        <v>1979</v>
      </c>
      <c r="B32" s="355">
        <f t="shared" si="0"/>
        <v>1981</v>
      </c>
      <c r="C32" s="361">
        <v>42.5</v>
      </c>
      <c r="D32" s="362">
        <v>47.2</v>
      </c>
      <c r="E32" s="362">
        <v>53.8</v>
      </c>
      <c r="G32" s="355">
        <f>+G31+1</f>
        <v>2003</v>
      </c>
      <c r="H32" s="355">
        <f t="shared" si="2"/>
        <v>2005</v>
      </c>
      <c r="I32" s="356">
        <v>10.307</v>
      </c>
      <c r="N32" s="369"/>
      <c r="O32" s="359"/>
      <c r="P32" s="364">
        <v>6</v>
      </c>
      <c r="Q32" s="360">
        <v>0</v>
      </c>
      <c r="R32" s="1095"/>
    </row>
    <row r="33" spans="1:18">
      <c r="A33" s="355">
        <v>1980</v>
      </c>
      <c r="B33" s="355">
        <f t="shared" si="0"/>
        <v>1982</v>
      </c>
      <c r="C33" s="361">
        <v>47.1</v>
      </c>
      <c r="D33" s="362">
        <v>52.3</v>
      </c>
      <c r="E33" s="362">
        <v>59.6</v>
      </c>
      <c r="G33" s="355">
        <v>2004</v>
      </c>
      <c r="H33" s="355">
        <f t="shared" si="2"/>
        <v>2006</v>
      </c>
      <c r="I33" s="356">
        <v>10.442</v>
      </c>
      <c r="N33" s="369"/>
      <c r="O33" s="359"/>
      <c r="P33" s="364">
        <v>7</v>
      </c>
      <c r="Q33" s="360">
        <v>-1E-3</v>
      </c>
      <c r="R33" s="1095"/>
    </row>
    <row r="34" spans="1:18" ht="13.8" thickBot="1">
      <c r="A34" s="355">
        <v>1981</v>
      </c>
      <c r="B34" s="355">
        <f t="shared" si="0"/>
        <v>1983</v>
      </c>
      <c r="C34" s="361">
        <v>59.8</v>
      </c>
      <c r="D34" s="362">
        <v>55.3</v>
      </c>
      <c r="E34" s="362">
        <v>63</v>
      </c>
      <c r="G34" s="355">
        <v>2005</v>
      </c>
      <c r="H34" s="355">
        <f t="shared" si="2"/>
        <v>2007</v>
      </c>
      <c r="I34" s="356">
        <v>10.534000000000001</v>
      </c>
      <c r="N34" s="369"/>
      <c r="O34" s="359">
        <v>2016</v>
      </c>
      <c r="P34" s="359">
        <v>8</v>
      </c>
      <c r="Q34" s="360">
        <v>-1E-3</v>
      </c>
      <c r="R34" s="1094">
        <f>IF(Q34&lt;&gt;0,IF(SUM(Q10:Q34)/60&gt;4%,4%,SUM(Q10:Q34)/60),0)</f>
        <v>1.7000000000000006E-3</v>
      </c>
    </row>
    <row r="35" spans="1:18">
      <c r="A35" s="355">
        <v>1982</v>
      </c>
      <c r="B35" s="355">
        <f t="shared" si="0"/>
        <v>1984</v>
      </c>
      <c r="C35" s="361">
        <v>51.2</v>
      </c>
      <c r="D35" s="362">
        <v>56.9</v>
      </c>
      <c r="E35" s="362">
        <v>64.8</v>
      </c>
      <c r="G35" s="355">
        <v>2006</v>
      </c>
      <c r="H35" s="355">
        <f t="shared" si="2"/>
        <v>2008</v>
      </c>
      <c r="I35" s="356">
        <v>10.734999999999999</v>
      </c>
      <c r="N35" s="369"/>
      <c r="O35" s="359"/>
      <c r="P35" s="364">
        <v>9</v>
      </c>
      <c r="Q35" s="360">
        <v>-1E-3</v>
      </c>
      <c r="R35" s="1095"/>
    </row>
    <row r="36" spans="1:18">
      <c r="A36" s="355">
        <v>1983</v>
      </c>
      <c r="B36" s="355">
        <f t="shared" si="0"/>
        <v>1985</v>
      </c>
      <c r="C36" s="361">
        <v>52.3</v>
      </c>
      <c r="D36" s="362">
        <v>58.1</v>
      </c>
      <c r="E36" s="362">
        <v>66.2</v>
      </c>
      <c r="G36" s="355">
        <v>2007</v>
      </c>
      <c r="H36" s="355">
        <f t="shared" si="2"/>
        <v>2009</v>
      </c>
      <c r="I36" s="356">
        <v>11.451000000000001</v>
      </c>
      <c r="N36" s="369"/>
      <c r="O36" s="359"/>
      <c r="P36" s="364">
        <v>10</v>
      </c>
      <c r="Q36" s="360">
        <v>0</v>
      </c>
      <c r="R36" s="1095"/>
    </row>
    <row r="37" spans="1:18">
      <c r="A37" s="355">
        <v>1984</v>
      </c>
      <c r="B37" s="355">
        <f t="shared" si="0"/>
        <v>1986</v>
      </c>
      <c r="C37" s="361">
        <v>53.7</v>
      </c>
      <c r="D37" s="362">
        <v>59.6</v>
      </c>
      <c r="E37" s="362">
        <v>67.900000000000006</v>
      </c>
      <c r="G37" s="355">
        <v>2008</v>
      </c>
      <c r="H37" s="355">
        <f t="shared" si="2"/>
        <v>2010</v>
      </c>
      <c r="I37" s="356">
        <v>11.776999999999999</v>
      </c>
      <c r="N37" s="369"/>
      <c r="O37" s="359"/>
      <c r="P37" s="364">
        <v>11</v>
      </c>
      <c r="Q37" s="360">
        <v>2E-3</v>
      </c>
      <c r="R37" s="1095"/>
    </row>
    <row r="38" spans="1:18">
      <c r="A38" s="355">
        <v>1985</v>
      </c>
      <c r="B38" s="355">
        <f t="shared" si="0"/>
        <v>1987</v>
      </c>
      <c r="C38" s="361">
        <v>53.9</v>
      </c>
      <c r="D38" s="362">
        <v>59.8</v>
      </c>
      <c r="E38" s="362">
        <v>68.2</v>
      </c>
      <c r="G38" s="355">
        <v>2009</v>
      </c>
      <c r="H38" s="355">
        <f t="shared" si="2"/>
        <v>2011</v>
      </c>
      <c r="I38" s="356">
        <v>11.877000000000001</v>
      </c>
      <c r="N38" s="369"/>
      <c r="O38" s="359"/>
      <c r="P38" s="364">
        <v>12</v>
      </c>
      <c r="Q38" s="360">
        <v>2E-3</v>
      </c>
      <c r="R38" s="1095"/>
    </row>
    <row r="39" spans="1:18">
      <c r="A39" s="355">
        <v>1986</v>
      </c>
      <c r="B39" s="355">
        <f t="shared" si="0"/>
        <v>1988</v>
      </c>
      <c r="C39" s="361">
        <v>54.6</v>
      </c>
      <c r="D39" s="362">
        <v>60.6</v>
      </c>
      <c r="E39" s="362">
        <v>69</v>
      </c>
      <c r="G39" s="355">
        <v>2010</v>
      </c>
      <c r="H39" s="355">
        <f t="shared" si="2"/>
        <v>2012</v>
      </c>
      <c r="I39" s="356">
        <v>11.999000000000001</v>
      </c>
      <c r="N39" s="369"/>
      <c r="O39" s="359"/>
      <c r="P39" s="364">
        <v>1</v>
      </c>
      <c r="Q39" s="360">
        <v>2E-3</v>
      </c>
      <c r="R39" s="1095"/>
    </row>
    <row r="40" spans="1:18">
      <c r="A40" s="355">
        <v>1987</v>
      </c>
      <c r="B40" s="355">
        <f t="shared" si="0"/>
        <v>1989</v>
      </c>
      <c r="C40" s="361">
        <v>55.6</v>
      </c>
      <c r="D40" s="362">
        <v>61.7</v>
      </c>
      <c r="E40" s="362">
        <v>70.3</v>
      </c>
      <c r="G40" s="355">
        <v>2011</v>
      </c>
      <c r="H40" s="355">
        <f t="shared" si="2"/>
        <v>2013</v>
      </c>
      <c r="I40" s="356">
        <v>12.329000000000001</v>
      </c>
      <c r="N40" s="369"/>
      <c r="O40" s="359"/>
      <c r="P40" s="364">
        <v>2</v>
      </c>
      <c r="Q40" s="360">
        <v>2E-3</v>
      </c>
      <c r="R40" s="1095"/>
    </row>
    <row r="41" spans="1:18">
      <c r="A41" s="355">
        <v>1988</v>
      </c>
      <c r="B41" s="355">
        <f t="shared" si="0"/>
        <v>1990</v>
      </c>
      <c r="C41" s="361">
        <v>56.8</v>
      </c>
      <c r="D41" s="362">
        <v>63.1</v>
      </c>
      <c r="E41" s="362">
        <v>71.900000000000006</v>
      </c>
      <c r="G41" s="355">
        <v>2012</v>
      </c>
      <c r="H41" s="355">
        <f t="shared" si="2"/>
        <v>2014</v>
      </c>
      <c r="I41" s="356">
        <v>12.644</v>
      </c>
      <c r="N41" s="369"/>
      <c r="O41" s="359"/>
      <c r="P41" s="364">
        <v>3</v>
      </c>
      <c r="Q41" s="360">
        <v>3.0000000000000001E-3</v>
      </c>
      <c r="R41" s="1095"/>
    </row>
    <row r="42" spans="1:18">
      <c r="A42" s="355">
        <v>1989</v>
      </c>
      <c r="B42" s="355">
        <f t="shared" si="0"/>
        <v>1991</v>
      </c>
      <c r="C42" s="361">
        <v>58.9</v>
      </c>
      <c r="D42" s="362">
        <v>65.400000000000006</v>
      </c>
      <c r="E42" s="362">
        <v>74.5</v>
      </c>
      <c r="G42" s="355">
        <v>2013</v>
      </c>
      <c r="H42" s="355">
        <f t="shared" si="2"/>
        <v>2015</v>
      </c>
      <c r="I42" s="356">
        <v>12.901999999999999</v>
      </c>
      <c r="N42" s="369"/>
      <c r="O42" s="359"/>
      <c r="P42" s="364">
        <v>4</v>
      </c>
      <c r="Q42" s="360">
        <v>2E-3</v>
      </c>
      <c r="R42" s="1095"/>
    </row>
    <row r="43" spans="1:18">
      <c r="A43" s="355">
        <v>1990</v>
      </c>
      <c r="B43" s="355">
        <f t="shared" ref="B43:B71" si="3">+A43+2</f>
        <v>1992</v>
      </c>
      <c r="C43" s="361">
        <v>62.7</v>
      </c>
      <c r="D43" s="362">
        <v>69.599999999999994</v>
      </c>
      <c r="E43" s="362">
        <v>79.3</v>
      </c>
      <c r="G43" s="355">
        <v>2014</v>
      </c>
      <c r="H43" s="355">
        <f t="shared" si="2"/>
        <v>2016</v>
      </c>
      <c r="I43" s="356">
        <v>13.124000000000001</v>
      </c>
      <c r="N43" s="369"/>
      <c r="O43" s="359"/>
      <c r="P43" s="364">
        <v>5</v>
      </c>
      <c r="Q43" s="360">
        <v>3.0000000000000001E-3</v>
      </c>
      <c r="R43" s="1095"/>
    </row>
    <row r="44" spans="1:18">
      <c r="A44" s="355">
        <v>1991</v>
      </c>
      <c r="B44" s="355">
        <f t="shared" si="3"/>
        <v>1993</v>
      </c>
      <c r="C44" s="361">
        <v>67</v>
      </c>
      <c r="D44" s="362">
        <v>74.5</v>
      </c>
      <c r="E44" s="362">
        <v>84.8</v>
      </c>
      <c r="G44" s="355">
        <v>2015</v>
      </c>
      <c r="H44" s="355">
        <f t="shared" si="2"/>
        <v>2017</v>
      </c>
      <c r="I44" s="356">
        <v>13.324</v>
      </c>
      <c r="N44" s="369"/>
      <c r="O44" s="359"/>
      <c r="P44" s="364">
        <v>6</v>
      </c>
      <c r="Q44" s="360">
        <v>2E-3</v>
      </c>
      <c r="R44" s="1095"/>
    </row>
    <row r="45" spans="1:18">
      <c r="A45" s="355">
        <v>1992</v>
      </c>
      <c r="B45" s="355">
        <f t="shared" si="3"/>
        <v>1994</v>
      </c>
      <c r="C45" s="361">
        <v>71.3</v>
      </c>
      <c r="D45" s="362">
        <v>79.2</v>
      </c>
      <c r="E45" s="362">
        <v>90.3</v>
      </c>
      <c r="G45" s="355">
        <v>2016</v>
      </c>
      <c r="H45" s="355">
        <f>+G45+2</f>
        <v>2018</v>
      </c>
      <c r="I45" s="356">
        <v>13.597</v>
      </c>
      <c r="N45" s="369"/>
      <c r="O45" s="359"/>
      <c r="P45" s="364">
        <v>7</v>
      </c>
      <c r="Q45" s="360">
        <v>4.0000000000000001E-3</v>
      </c>
      <c r="R45" s="1095"/>
    </row>
    <row r="46" spans="1:18" ht="13.8" thickBot="1">
      <c r="A46" s="355">
        <v>1993</v>
      </c>
      <c r="B46" s="355">
        <f t="shared" si="3"/>
        <v>1995</v>
      </c>
      <c r="C46" s="361">
        <v>74.900000000000006</v>
      </c>
      <c r="D46" s="362">
        <v>83.1</v>
      </c>
      <c r="E46" s="362">
        <v>94.7</v>
      </c>
      <c r="G46" s="355">
        <v>2017</v>
      </c>
      <c r="H46" s="355">
        <f>+G46+2</f>
        <v>2019</v>
      </c>
      <c r="I46" s="356">
        <v>14.023999999999999</v>
      </c>
      <c r="N46" s="369"/>
      <c r="O46" s="359">
        <v>2017</v>
      </c>
      <c r="P46" s="359">
        <v>8</v>
      </c>
      <c r="Q46" s="360">
        <v>3.0000000000000001E-3</v>
      </c>
      <c r="R46" s="1094">
        <f>IF(Q46&lt;&gt;0,IF(SUM(Q10:Q46)/60&gt;4%,4%,SUM(Q10:Q46)/60),0)</f>
        <v>2.1000000000000007E-3</v>
      </c>
    </row>
    <row r="47" spans="1:18">
      <c r="A47" s="355">
        <v>1994</v>
      </c>
      <c r="B47" s="355">
        <f t="shared" si="3"/>
        <v>1996</v>
      </c>
      <c r="C47" s="361">
        <v>76.7</v>
      </c>
      <c r="D47" s="362">
        <v>85.1</v>
      </c>
      <c r="E47" s="362">
        <v>97</v>
      </c>
      <c r="G47" s="355">
        <v>2018</v>
      </c>
      <c r="H47" s="355">
        <v>2020</v>
      </c>
      <c r="I47" s="356">
        <v>14.64</v>
      </c>
      <c r="N47" s="369"/>
      <c r="O47" s="359"/>
      <c r="P47" s="364">
        <v>9</v>
      </c>
      <c r="Q47" s="360">
        <v>3.0000000000000001E-3</v>
      </c>
      <c r="R47" s="1095"/>
    </row>
    <row r="48" spans="1:18">
      <c r="A48" s="355">
        <v>1995</v>
      </c>
      <c r="B48" s="355">
        <f t="shared" si="3"/>
        <v>1997</v>
      </c>
      <c r="C48" s="361">
        <v>78.400000000000006</v>
      </c>
      <c r="D48" s="362">
        <v>87.1</v>
      </c>
      <c r="E48" s="362">
        <v>99.2</v>
      </c>
      <c r="G48" s="355">
        <v>2019</v>
      </c>
      <c r="H48" s="355">
        <v>2021</v>
      </c>
      <c r="I48" s="356">
        <v>15.273</v>
      </c>
      <c r="N48" s="369"/>
      <c r="O48" s="359"/>
      <c r="P48" s="364">
        <v>10</v>
      </c>
      <c r="Q48" s="360">
        <v>3.0000000000000001E-3</v>
      </c>
      <c r="R48" s="1095"/>
    </row>
    <row r="49" spans="1:18">
      <c r="A49" s="355">
        <v>1996</v>
      </c>
      <c r="B49" s="355">
        <f t="shared" si="3"/>
        <v>1998</v>
      </c>
      <c r="C49" s="361">
        <v>78.3</v>
      </c>
      <c r="D49" s="362">
        <v>86.9</v>
      </c>
      <c r="E49" s="362">
        <v>99</v>
      </c>
      <c r="G49" s="355">
        <v>2020</v>
      </c>
      <c r="H49" s="355">
        <v>2022</v>
      </c>
      <c r="I49" s="356">
        <v>15.51</v>
      </c>
      <c r="N49" s="369"/>
      <c r="O49" s="359"/>
      <c r="P49" s="364">
        <v>11</v>
      </c>
      <c r="Q49" s="360">
        <v>3.0000000000000001E-3</v>
      </c>
      <c r="R49" s="1095"/>
    </row>
    <row r="50" spans="1:18">
      <c r="A50" s="355">
        <v>1997</v>
      </c>
      <c r="B50" s="355">
        <f t="shared" si="3"/>
        <v>1999</v>
      </c>
      <c r="C50" s="361">
        <v>77.7</v>
      </c>
      <c r="D50" s="362">
        <v>86.3</v>
      </c>
      <c r="E50" s="362">
        <v>98.3</v>
      </c>
      <c r="G50" s="355">
        <v>2021</v>
      </c>
      <c r="H50" s="355">
        <v>2023</v>
      </c>
      <c r="I50" s="356">
        <v>16.919</v>
      </c>
      <c r="N50" s="369"/>
      <c r="O50" s="359"/>
      <c r="P50" s="364">
        <v>12</v>
      </c>
      <c r="Q50" s="360">
        <v>3.0000000000000001E-3</v>
      </c>
      <c r="R50" s="1095"/>
    </row>
    <row r="51" spans="1:18">
      <c r="A51" s="355">
        <v>1998</v>
      </c>
      <c r="B51" s="355">
        <f t="shared" si="3"/>
        <v>2000</v>
      </c>
      <c r="C51" s="361">
        <v>77.400000000000006</v>
      </c>
      <c r="D51" s="362">
        <v>86</v>
      </c>
      <c r="E51" s="362">
        <v>97.9</v>
      </c>
      <c r="G51" s="355">
        <v>2022</v>
      </c>
      <c r="H51" s="355">
        <v>2024</v>
      </c>
      <c r="I51" s="356">
        <v>19.687000000000001</v>
      </c>
      <c r="N51" s="369"/>
      <c r="O51" s="359"/>
      <c r="P51" s="364">
        <v>1</v>
      </c>
      <c r="Q51" s="360">
        <v>5.0000000000000001E-3</v>
      </c>
      <c r="R51" s="1095"/>
    </row>
    <row r="52" spans="1:18" ht="13.2" customHeight="1">
      <c r="A52" s="355">
        <v>1999</v>
      </c>
      <c r="B52" s="355">
        <f t="shared" si="3"/>
        <v>2001</v>
      </c>
      <c r="C52" s="361">
        <v>77.2</v>
      </c>
      <c r="D52" s="362">
        <v>85.7</v>
      </c>
      <c r="E52" s="362">
        <v>97.6</v>
      </c>
      <c r="G52" s="355">
        <v>2023</v>
      </c>
      <c r="H52" s="355">
        <v>2025</v>
      </c>
      <c r="I52" s="356">
        <v>21.361000000000001</v>
      </c>
      <c r="N52" s="369"/>
      <c r="O52" s="359"/>
      <c r="P52" s="364">
        <v>2</v>
      </c>
      <c r="Q52" s="360">
        <v>6.0000000000000001E-3</v>
      </c>
      <c r="R52" s="1095"/>
    </row>
    <row r="53" spans="1:18">
      <c r="A53" s="355">
        <v>2000</v>
      </c>
      <c r="B53" s="355">
        <f t="shared" si="3"/>
        <v>2002</v>
      </c>
      <c r="C53" s="361">
        <v>77.400000000000006</v>
      </c>
      <c r="D53" s="362">
        <v>85.9</v>
      </c>
      <c r="E53" s="362">
        <v>97.9</v>
      </c>
      <c r="G53" s="355">
        <v>2024</v>
      </c>
      <c r="H53" s="355">
        <v>2026</v>
      </c>
      <c r="I53" s="356">
        <v>21.361000000000001</v>
      </c>
      <c r="N53" s="369"/>
      <c r="O53" s="359"/>
      <c r="P53" s="364">
        <v>3</v>
      </c>
      <c r="Q53" s="360">
        <v>5.0000000000000001E-3</v>
      </c>
      <c r="R53" s="1095"/>
    </row>
    <row r="54" spans="1:18">
      <c r="A54" s="355">
        <v>2001</v>
      </c>
      <c r="B54" s="355">
        <f t="shared" si="3"/>
        <v>2003</v>
      </c>
      <c r="C54" s="361">
        <v>77.400000000000006</v>
      </c>
      <c r="D54" s="362">
        <v>85.9</v>
      </c>
      <c r="E54" s="362">
        <v>97.8</v>
      </c>
      <c r="G54" s="371"/>
      <c r="N54" s="369"/>
      <c r="O54" s="359"/>
      <c r="P54" s="364">
        <v>4</v>
      </c>
      <c r="Q54" s="360">
        <v>5.0000000000000001E-3</v>
      </c>
      <c r="R54" s="1095"/>
    </row>
    <row r="55" spans="1:18">
      <c r="A55" s="355">
        <v>2002</v>
      </c>
      <c r="B55" s="355">
        <f t="shared" si="3"/>
        <v>2004</v>
      </c>
      <c r="C55" s="361">
        <v>77.400000000000006</v>
      </c>
      <c r="D55" s="362">
        <v>85.9</v>
      </c>
      <c r="E55" s="362">
        <v>97.8</v>
      </c>
      <c r="G55" s="1355"/>
      <c r="H55" s="1355"/>
      <c r="I55" s="1355"/>
      <c r="N55" s="369"/>
      <c r="O55" s="359"/>
      <c r="P55" s="364">
        <v>5</v>
      </c>
      <c r="Q55" s="360">
        <v>5.0000000000000001E-3</v>
      </c>
      <c r="R55" s="1095"/>
    </row>
    <row r="56" spans="1:18">
      <c r="A56" s="355">
        <v>2003</v>
      </c>
      <c r="B56" s="355">
        <f t="shared" si="3"/>
        <v>2005</v>
      </c>
      <c r="C56" s="361">
        <v>77.400000000000006</v>
      </c>
      <c r="D56" s="362">
        <v>85.9</v>
      </c>
      <c r="E56" s="362">
        <v>97.8</v>
      </c>
      <c r="G56" s="1355"/>
      <c r="H56" s="1355"/>
      <c r="I56" s="1355"/>
      <c r="N56" s="369"/>
      <c r="O56" s="359"/>
      <c r="P56" s="364">
        <v>6</v>
      </c>
      <c r="Q56" s="360">
        <v>4.0000000000000001E-3</v>
      </c>
      <c r="R56" s="1095"/>
    </row>
    <row r="57" spans="1:18">
      <c r="A57" s="355">
        <v>2004</v>
      </c>
      <c r="B57" s="355">
        <f t="shared" si="3"/>
        <v>2006</v>
      </c>
      <c r="C57" s="361">
        <v>78.3</v>
      </c>
      <c r="D57" s="362">
        <v>87</v>
      </c>
      <c r="E57" s="362">
        <v>99.1</v>
      </c>
      <c r="G57" s="1355"/>
      <c r="H57" s="1355"/>
      <c r="I57" s="1355"/>
      <c r="N57" s="369"/>
      <c r="O57" s="359"/>
      <c r="P57" s="364">
        <v>7</v>
      </c>
      <c r="Q57" s="360">
        <v>3.0000000000000001E-3</v>
      </c>
      <c r="R57" s="1095"/>
    </row>
    <row r="58" spans="1:18" ht="13.8" thickBot="1">
      <c r="A58" s="355">
        <v>2005</v>
      </c>
      <c r="B58" s="355">
        <f t="shared" si="3"/>
        <v>2007</v>
      </c>
      <c r="C58" s="361">
        <v>79.099999999999994</v>
      </c>
      <c r="D58" s="362">
        <v>87.8</v>
      </c>
      <c r="E58" s="362">
        <v>100</v>
      </c>
      <c r="N58" s="369"/>
      <c r="O58" s="359">
        <v>2018</v>
      </c>
      <c r="P58" s="359">
        <v>8</v>
      </c>
      <c r="Q58" s="360">
        <v>3.0000000000000001E-3</v>
      </c>
      <c r="R58" s="1094">
        <f>IF(Q58&lt;&gt;0,IF(SUM(Q10:Q58)/60&gt;4%,4%,SUM(Q10:Q58)/60),0)</f>
        <v>2.9000000000000015E-3</v>
      </c>
    </row>
    <row r="59" spans="1:18">
      <c r="A59" s="355">
        <v>2006</v>
      </c>
      <c r="B59" s="355">
        <f t="shared" si="3"/>
        <v>2008</v>
      </c>
      <c r="C59" s="361">
        <v>80.599999999999994</v>
      </c>
      <c r="D59" s="362">
        <v>89.5</v>
      </c>
      <c r="E59" s="362">
        <v>101.9</v>
      </c>
      <c r="N59" s="369"/>
      <c r="O59" s="359"/>
      <c r="P59" s="364">
        <v>9</v>
      </c>
      <c r="Q59" s="360">
        <v>4.0000000000000001E-3</v>
      </c>
      <c r="R59" s="1095"/>
    </row>
    <row r="60" spans="1:18">
      <c r="A60" s="355">
        <v>2007</v>
      </c>
      <c r="B60" s="355">
        <f t="shared" si="3"/>
        <v>2009</v>
      </c>
      <c r="C60" s="361">
        <v>85.9</v>
      </c>
      <c r="D60" s="362">
        <v>95.4</v>
      </c>
      <c r="E60" s="362">
        <v>108.7</v>
      </c>
      <c r="N60" s="369"/>
      <c r="O60" s="359"/>
      <c r="P60" s="364">
        <v>10</v>
      </c>
      <c r="Q60" s="360">
        <v>5.0000000000000001E-3</v>
      </c>
      <c r="R60" s="1095"/>
    </row>
    <row r="61" spans="1:18">
      <c r="A61" s="355">
        <v>2008</v>
      </c>
      <c r="B61" s="355">
        <f t="shared" si="3"/>
        <v>2010</v>
      </c>
      <c r="C61" s="361">
        <v>88.4</v>
      </c>
      <c r="D61" s="362">
        <v>98.2</v>
      </c>
      <c r="E61" s="362">
        <v>111.8</v>
      </c>
      <c r="N61" s="369"/>
      <c r="O61" s="359"/>
      <c r="P61" s="364">
        <v>11</v>
      </c>
      <c r="Q61" s="360">
        <v>4.0000000000000001E-3</v>
      </c>
      <c r="R61" s="1095"/>
    </row>
    <row r="62" spans="1:18">
      <c r="A62" s="355">
        <v>2009</v>
      </c>
      <c r="B62" s="355">
        <f t="shared" si="3"/>
        <v>2011</v>
      </c>
      <c r="C62" s="361">
        <v>89.2</v>
      </c>
      <c r="D62" s="362">
        <v>99</v>
      </c>
      <c r="E62" s="362">
        <v>112.8</v>
      </c>
      <c r="N62" s="369"/>
      <c r="O62" s="359"/>
      <c r="P62" s="364">
        <v>12</v>
      </c>
      <c r="Q62" s="360">
        <v>3.0000000000000001E-3</v>
      </c>
      <c r="R62" s="1095"/>
    </row>
    <row r="63" spans="1:18">
      <c r="A63" s="355">
        <v>2010</v>
      </c>
      <c r="B63" s="355">
        <f t="shared" si="3"/>
        <v>2012</v>
      </c>
      <c r="C63" s="361">
        <v>90.1</v>
      </c>
      <c r="D63" s="362">
        <v>100</v>
      </c>
      <c r="E63" s="362">
        <v>113.9</v>
      </c>
      <c r="N63" s="369"/>
      <c r="O63" s="359"/>
      <c r="P63" s="364">
        <v>1</v>
      </c>
      <c r="Q63" s="360">
        <v>3.0000000000000001E-3</v>
      </c>
      <c r="R63" s="1095"/>
    </row>
    <row r="64" spans="1:18">
      <c r="A64" s="355">
        <v>2011</v>
      </c>
      <c r="B64" s="355">
        <f t="shared" si="3"/>
        <v>2013</v>
      </c>
      <c r="C64" s="361">
        <v>92.5</v>
      </c>
      <c r="D64" s="362">
        <v>102.8</v>
      </c>
      <c r="E64" s="362">
        <v>117</v>
      </c>
      <c r="N64" s="369"/>
      <c r="O64" s="359"/>
      <c r="P64" s="364">
        <v>2</v>
      </c>
      <c r="Q64" s="360">
        <v>2E-3</v>
      </c>
      <c r="R64" s="1095"/>
    </row>
    <row r="65" spans="1:18">
      <c r="A65" s="355">
        <v>2012</v>
      </c>
      <c r="B65" s="355">
        <f t="shared" si="3"/>
        <v>2014</v>
      </c>
      <c r="C65" s="361">
        <v>94.9</v>
      </c>
      <c r="D65" s="362">
        <v>105.4</v>
      </c>
      <c r="E65" s="362">
        <v>120.1</v>
      </c>
      <c r="N65" s="369"/>
      <c r="O65" s="359"/>
      <c r="P65" s="364">
        <v>3</v>
      </c>
      <c r="Q65" s="360">
        <v>2E-3</v>
      </c>
      <c r="R65" s="1095"/>
    </row>
    <row r="66" spans="1:18">
      <c r="A66" s="355">
        <v>2013</v>
      </c>
      <c r="B66" s="355">
        <f t="shared" si="3"/>
        <v>2015</v>
      </c>
      <c r="C66" s="361">
        <v>96.8</v>
      </c>
      <c r="D66" s="362">
        <v>107.5</v>
      </c>
      <c r="E66" s="362">
        <v>0</v>
      </c>
      <c r="N66" s="369"/>
      <c r="O66" s="359"/>
      <c r="P66" s="364">
        <v>4</v>
      </c>
      <c r="Q66" s="360">
        <v>1E-3</v>
      </c>
      <c r="R66" s="1095"/>
    </row>
    <row r="67" spans="1:18">
      <c r="A67" s="355">
        <v>2014</v>
      </c>
      <c r="B67" s="355">
        <f t="shared" si="3"/>
        <v>2016</v>
      </c>
      <c r="C67" s="361">
        <v>98.5</v>
      </c>
      <c r="D67" s="362">
        <v>109.4</v>
      </c>
      <c r="E67" s="362">
        <f>+E66</f>
        <v>0</v>
      </c>
      <c r="N67" s="369"/>
      <c r="O67" s="359"/>
      <c r="P67" s="364">
        <v>5</v>
      </c>
      <c r="Q67" s="360">
        <v>1E-3</v>
      </c>
      <c r="R67" s="1095"/>
    </row>
    <row r="68" spans="1:18">
      <c r="A68" s="355">
        <v>2015</v>
      </c>
      <c r="B68" s="355">
        <f t="shared" si="3"/>
        <v>2017</v>
      </c>
      <c r="C68" s="361">
        <v>100</v>
      </c>
      <c r="D68" s="362">
        <v>111.1</v>
      </c>
      <c r="E68" s="362">
        <f>+E67</f>
        <v>0</v>
      </c>
      <c r="N68" s="369"/>
      <c r="O68" s="359"/>
      <c r="P68" s="364">
        <v>6</v>
      </c>
      <c r="Q68" s="360">
        <v>-1E-3</v>
      </c>
      <c r="R68" s="1095"/>
    </row>
    <row r="69" spans="1:18">
      <c r="A69" s="355">
        <v>2016</v>
      </c>
      <c r="B69" s="355">
        <f t="shared" si="3"/>
        <v>2018</v>
      </c>
      <c r="C69" s="361">
        <v>102.1</v>
      </c>
      <c r="D69" s="362">
        <v>113.4</v>
      </c>
      <c r="E69" s="362">
        <f>+E68</f>
        <v>0</v>
      </c>
      <c r="N69" s="369"/>
      <c r="O69" s="359"/>
      <c r="P69" s="364">
        <v>7</v>
      </c>
      <c r="Q69" s="360">
        <v>-2E-3</v>
      </c>
      <c r="R69" s="1095"/>
    </row>
    <row r="70" spans="1:18">
      <c r="A70" s="355">
        <v>2017</v>
      </c>
      <c r="B70" s="355">
        <f t="shared" si="3"/>
        <v>2019</v>
      </c>
      <c r="C70" s="361">
        <v>105.3</v>
      </c>
      <c r="D70" s="362">
        <v>116.8</v>
      </c>
      <c r="E70" s="362">
        <f>+E69</f>
        <v>0</v>
      </c>
      <c r="N70" s="369"/>
      <c r="O70" s="372">
        <v>2019</v>
      </c>
      <c r="P70" s="372">
        <v>8</v>
      </c>
      <c r="Q70" s="373">
        <v>-4.0000000000000001E-3</v>
      </c>
      <c r="R70" s="1096">
        <f>IF(Q70&lt;&gt;0,IF(SUM(Q11:Q70)/60&gt;4%,4%,SUM(Q11:Q70)/60),0)</f>
        <v>3.0500000000000019E-3</v>
      </c>
    </row>
    <row r="71" spans="1:18">
      <c r="A71" s="355">
        <v>2018</v>
      </c>
      <c r="B71" s="355">
        <f t="shared" si="3"/>
        <v>2020</v>
      </c>
      <c r="C71" s="361">
        <v>109.9</v>
      </c>
      <c r="D71" s="362">
        <v>0</v>
      </c>
      <c r="E71" s="362">
        <f>+E70</f>
        <v>0</v>
      </c>
      <c r="N71" s="369"/>
      <c r="O71" s="359"/>
      <c r="P71" s="374">
        <v>9</v>
      </c>
      <c r="Q71" s="360">
        <v>-4.0000000000000001E-3</v>
      </c>
      <c r="R71" s="1097"/>
    </row>
    <row r="72" spans="1:18">
      <c r="A72" s="355">
        <v>2019</v>
      </c>
      <c r="B72" s="355">
        <v>2021</v>
      </c>
      <c r="C72" s="361">
        <v>114.6</v>
      </c>
      <c r="D72" s="362">
        <v>0</v>
      </c>
      <c r="E72" s="362">
        <v>0</v>
      </c>
      <c r="N72" s="369"/>
      <c r="O72" s="359"/>
      <c r="P72" s="374">
        <v>10</v>
      </c>
      <c r="Q72" s="360">
        <v>-2E-3</v>
      </c>
      <c r="R72" s="1097"/>
    </row>
    <row r="73" spans="1:18">
      <c r="A73" s="355">
        <v>2020</v>
      </c>
      <c r="B73" s="355">
        <v>2022</v>
      </c>
      <c r="C73" s="361">
        <v>116.4</v>
      </c>
      <c r="D73" s="362">
        <v>0</v>
      </c>
      <c r="E73" s="362">
        <v>0</v>
      </c>
      <c r="N73" s="369"/>
      <c r="O73" s="359"/>
      <c r="P73" s="374">
        <v>11</v>
      </c>
      <c r="Q73" s="360">
        <v>-1E-3</v>
      </c>
      <c r="R73" s="1097"/>
    </row>
    <row r="74" spans="1:18">
      <c r="A74" s="355">
        <v>2021</v>
      </c>
      <c r="B74" s="355">
        <v>2023</v>
      </c>
      <c r="C74" s="361">
        <v>127</v>
      </c>
      <c r="D74" s="362">
        <v>0</v>
      </c>
      <c r="E74" s="362">
        <v>0</v>
      </c>
      <c r="N74" s="369"/>
      <c r="O74" s="359"/>
      <c r="P74" s="374">
        <v>12</v>
      </c>
      <c r="Q74" s="360">
        <v>-1E-3</v>
      </c>
      <c r="R74" s="1097"/>
    </row>
    <row r="75" spans="1:18">
      <c r="A75" s="355">
        <v>2022</v>
      </c>
      <c r="B75" s="355">
        <f t="shared" ref="B75:B76" si="4">+A75+2</f>
        <v>2024</v>
      </c>
      <c r="C75" s="361">
        <v>147.80000000000001</v>
      </c>
      <c r="D75" s="362">
        <v>0</v>
      </c>
      <c r="E75" s="362">
        <f t="shared" ref="E75:E77" si="5">+E74</f>
        <v>0</v>
      </c>
      <c r="N75" s="369"/>
      <c r="O75" s="359"/>
      <c r="P75" s="374">
        <v>1</v>
      </c>
      <c r="Q75" s="360">
        <v>-1E-3</v>
      </c>
      <c r="R75" s="1097"/>
    </row>
    <row r="76" spans="1:18" ht="13.95" customHeight="1">
      <c r="A76" s="355">
        <v>2023</v>
      </c>
      <c r="B76" s="355">
        <f t="shared" si="4"/>
        <v>2025</v>
      </c>
      <c r="C76" s="361">
        <v>160.30000000000001</v>
      </c>
      <c r="D76" s="362">
        <v>0</v>
      </c>
      <c r="E76" s="362">
        <f t="shared" si="5"/>
        <v>0</v>
      </c>
      <c r="N76" s="369"/>
      <c r="O76" s="359"/>
      <c r="P76" s="374">
        <v>2</v>
      </c>
      <c r="Q76" s="360">
        <v>-2E-3</v>
      </c>
      <c r="R76" s="1097"/>
    </row>
    <row r="77" spans="1:18" ht="13.2" customHeight="1">
      <c r="A77" s="355">
        <v>2024</v>
      </c>
      <c r="B77" s="355">
        <f t="shared" ref="B77" si="6">+A77+2</f>
        <v>2026</v>
      </c>
      <c r="C77" s="361">
        <v>160.30000000000001</v>
      </c>
      <c r="D77" s="362">
        <v>0</v>
      </c>
      <c r="E77" s="362">
        <f t="shared" si="5"/>
        <v>0</v>
      </c>
      <c r="N77" s="369"/>
      <c r="O77" s="359"/>
      <c r="P77" s="374">
        <v>3</v>
      </c>
      <c r="Q77" s="360">
        <v>-2E-3</v>
      </c>
      <c r="R77" s="1097"/>
    </row>
    <row r="78" spans="1:18" ht="13.2" customHeight="1">
      <c r="A78" s="376"/>
      <c r="B78" s="1348"/>
      <c r="C78" s="1348"/>
      <c r="D78" s="1348"/>
      <c r="E78" s="1348"/>
      <c r="N78" s="369"/>
      <c r="O78" s="359"/>
      <c r="P78" s="374">
        <v>4</v>
      </c>
      <c r="Q78" s="360">
        <v>-1E-3</v>
      </c>
      <c r="R78" s="1097"/>
    </row>
    <row r="79" spans="1:18">
      <c r="A79" s="337"/>
      <c r="B79" s="1356"/>
      <c r="C79" s="1356"/>
      <c r="D79" s="1356"/>
      <c r="E79" s="1356"/>
      <c r="N79" s="369"/>
      <c r="O79" s="359"/>
      <c r="P79" s="374">
        <v>5</v>
      </c>
      <c r="Q79" s="360">
        <v>-1E-3</v>
      </c>
      <c r="R79" s="1097"/>
    </row>
    <row r="80" spans="1:18">
      <c r="A80" s="337"/>
      <c r="B80" s="1356"/>
      <c r="C80" s="1356"/>
      <c r="D80" s="1356"/>
      <c r="E80" s="1356"/>
      <c r="G80" s="377"/>
      <c r="N80" s="369"/>
      <c r="O80" s="359"/>
      <c r="P80" s="374">
        <v>6</v>
      </c>
      <c r="Q80" s="360">
        <v>-1E-3</v>
      </c>
      <c r="R80" s="1097"/>
    </row>
    <row r="81" spans="1:18" ht="14.4">
      <c r="A81" s="378"/>
      <c r="B81" s="337"/>
      <c r="C81" s="375"/>
      <c r="N81" s="369"/>
      <c r="O81" s="359"/>
      <c r="P81" s="374">
        <v>7</v>
      </c>
      <c r="Q81" s="360">
        <v>-2E-3</v>
      </c>
      <c r="R81" s="1097"/>
    </row>
    <row r="82" spans="1:18">
      <c r="N82" s="369"/>
      <c r="O82" s="359">
        <v>2020</v>
      </c>
      <c r="P82" s="359">
        <v>8</v>
      </c>
      <c r="Q82" s="360">
        <v>-2E-3</v>
      </c>
      <c r="R82" s="1096">
        <f>IF(Q82&lt;&gt;0,IF(SUM(Q23:Q82)/60&gt;4%,4%,SUM(Q23:Q82)/60),0)</f>
        <v>1.6666666666666676E-3</v>
      </c>
    </row>
    <row r="83" spans="1:18">
      <c r="N83" s="369"/>
      <c r="O83" s="359"/>
      <c r="P83" s="374">
        <v>9</v>
      </c>
      <c r="Q83" s="360">
        <v>-2E-3</v>
      </c>
      <c r="R83" s="1097"/>
    </row>
    <row r="84" spans="1:18">
      <c r="N84" s="369"/>
      <c r="O84" s="359"/>
      <c r="P84" s="374">
        <v>10</v>
      </c>
      <c r="Q84" s="360">
        <v>-3.0000000000000001E-3</v>
      </c>
      <c r="R84" s="1097"/>
    </row>
    <row r="85" spans="1:18">
      <c r="N85" s="369"/>
      <c r="O85" s="359"/>
      <c r="P85" s="374">
        <v>11</v>
      </c>
      <c r="Q85" s="360">
        <v>-3.0000000000000001E-3</v>
      </c>
      <c r="R85" s="1097"/>
    </row>
    <row r="86" spans="1:18">
      <c r="N86" s="369"/>
      <c r="O86" s="359"/>
      <c r="P86" s="374">
        <v>12</v>
      </c>
      <c r="Q86" s="360">
        <v>-3.0000000000000001E-3</v>
      </c>
      <c r="R86" s="1097"/>
    </row>
    <row r="87" spans="1:18">
      <c r="N87" s="369"/>
      <c r="O87" s="359"/>
      <c r="P87" s="374">
        <v>1</v>
      </c>
      <c r="Q87" s="360">
        <v>-3.0000000000000001E-3</v>
      </c>
      <c r="R87" s="1097"/>
    </row>
    <row r="88" spans="1:18">
      <c r="N88" s="369"/>
      <c r="O88" s="359"/>
      <c r="P88" s="374">
        <v>2</v>
      </c>
      <c r="Q88" s="360">
        <v>-2E-3</v>
      </c>
      <c r="R88" s="1097"/>
    </row>
    <row r="89" spans="1:18">
      <c r="N89" s="369"/>
      <c r="O89" s="359"/>
      <c r="P89" s="374">
        <v>3</v>
      </c>
      <c r="Q89" s="360">
        <v>-1E-3</v>
      </c>
      <c r="R89" s="1097"/>
    </row>
    <row r="90" spans="1:18">
      <c r="N90" s="369"/>
      <c r="O90" s="359"/>
      <c r="P90" s="374">
        <v>4</v>
      </c>
      <c r="Q90" s="360">
        <v>-1E-3</v>
      </c>
      <c r="R90" s="1097"/>
    </row>
    <row r="91" spans="1:18">
      <c r="N91" s="369"/>
      <c r="O91" s="359"/>
      <c r="P91" s="374">
        <v>5</v>
      </c>
      <c r="Q91" s="360">
        <v>0</v>
      </c>
      <c r="R91" s="1097"/>
    </row>
    <row r="92" spans="1:18">
      <c r="N92" s="369"/>
      <c r="O92" s="359"/>
      <c r="P92" s="374">
        <v>6</v>
      </c>
      <c r="Q92" s="360">
        <v>0</v>
      </c>
      <c r="R92" s="1097"/>
    </row>
    <row r="93" spans="1:18">
      <c r="N93" s="369"/>
      <c r="O93" s="359"/>
      <c r="P93" s="374">
        <v>7</v>
      </c>
      <c r="Q93" s="360">
        <v>-2E-3</v>
      </c>
      <c r="R93" s="1097"/>
    </row>
    <row r="94" spans="1:18">
      <c r="N94" s="369"/>
      <c r="O94" s="359">
        <v>2021</v>
      </c>
      <c r="P94" s="359">
        <v>8</v>
      </c>
      <c r="Q94" s="360">
        <v>-3.0000000000000001E-3</v>
      </c>
      <c r="R94" s="1098">
        <f>IF(Q94&lt;&gt;0,IF(SUM(Q35:Q94)/60&gt;4%,4%,SUM(Q35:Q94)/60),0)</f>
        <v>7.8333333333333282E-4</v>
      </c>
    </row>
    <row r="95" spans="1:18">
      <c r="N95" s="369"/>
      <c r="O95" s="359"/>
      <c r="P95" s="374">
        <v>9</v>
      </c>
      <c r="Q95" s="360">
        <v>-1E-3</v>
      </c>
      <c r="R95" s="1097"/>
    </row>
    <row r="96" spans="1:18">
      <c r="O96" s="359"/>
      <c r="P96" s="374">
        <v>10</v>
      </c>
      <c r="Q96" s="360">
        <v>0</v>
      </c>
      <c r="R96" s="1097"/>
    </row>
    <row r="97" spans="15:18">
      <c r="O97" s="359"/>
      <c r="P97" s="374">
        <v>11</v>
      </c>
      <c r="Q97" s="360">
        <v>-1E-3</v>
      </c>
      <c r="R97" s="1097"/>
    </row>
    <row r="98" spans="15:18">
      <c r="O98" s="359"/>
      <c r="P98" s="374">
        <v>12</v>
      </c>
      <c r="Q98" s="360">
        <v>-1E-3</v>
      </c>
      <c r="R98" s="1097"/>
    </row>
    <row r="99" spans="15:18">
      <c r="O99" s="359"/>
      <c r="P99" s="374">
        <v>1</v>
      </c>
      <c r="Q99" s="360">
        <v>1E-3</v>
      </c>
      <c r="R99" s="1097"/>
    </row>
    <row r="100" spans="15:18">
      <c r="O100" s="359"/>
      <c r="P100" s="374">
        <v>2</v>
      </c>
      <c r="Q100" s="360">
        <v>4.3E-3</v>
      </c>
      <c r="R100" s="1097"/>
    </row>
    <row r="101" spans="15:18">
      <c r="O101" s="359"/>
      <c r="P101" s="374">
        <v>3</v>
      </c>
      <c r="Q101" s="360">
        <v>6.0000000000000001E-3</v>
      </c>
      <c r="R101" s="1097"/>
    </row>
    <row r="102" spans="15:18">
      <c r="O102" s="359"/>
      <c r="P102" s="374">
        <v>4</v>
      </c>
      <c r="Q102" s="360">
        <v>1.0800000000000001E-2</v>
      </c>
      <c r="R102" s="1097"/>
    </row>
    <row r="103" spans="15:18">
      <c r="O103" s="359"/>
      <c r="P103" s="374">
        <v>5</v>
      </c>
      <c r="Q103" s="360">
        <v>1.3100000000000001E-2</v>
      </c>
      <c r="R103" s="1097"/>
    </row>
    <row r="104" spans="15:18">
      <c r="O104" s="359"/>
      <c r="P104" s="374">
        <v>6</v>
      </c>
      <c r="Q104" s="360">
        <v>1.8599999999999998E-2</v>
      </c>
      <c r="R104" s="1097"/>
    </row>
    <row r="105" spans="15:18">
      <c r="O105" s="359"/>
      <c r="P105" s="374">
        <v>7</v>
      </c>
      <c r="Q105" s="360">
        <v>1.54E-2</v>
      </c>
      <c r="R105" s="1097"/>
    </row>
    <row r="106" spans="15:18">
      <c r="O106" s="359">
        <v>2022</v>
      </c>
      <c r="P106" s="359">
        <v>8</v>
      </c>
      <c r="Q106" s="360">
        <v>1.4800000000000001E-2</v>
      </c>
      <c r="R106" s="1098">
        <f>IF(Q106&lt;&gt;0,IF(SUM(Q47:Q106)/60&gt;4%,4%,SUM(Q47:Q106)/60),0)</f>
        <v>1.733333333333333E-3</v>
      </c>
    </row>
    <row r="107" spans="15:18">
      <c r="O107" s="359"/>
      <c r="P107" s="374">
        <v>9</v>
      </c>
      <c r="Q107" s="360">
        <v>2.2599999999999999E-2</v>
      </c>
      <c r="R107" s="1097"/>
    </row>
    <row r="108" spans="15:18">
      <c r="O108" s="359"/>
      <c r="P108" s="374">
        <v>10</v>
      </c>
      <c r="Q108" s="360">
        <v>2.69E-2</v>
      </c>
      <c r="R108" s="1097"/>
    </row>
    <row r="109" spans="15:18">
      <c r="O109" s="359"/>
      <c r="P109" s="374">
        <v>11</v>
      </c>
      <c r="Q109" s="360">
        <v>2.5600000000000001E-2</v>
      </c>
      <c r="R109" s="1097"/>
    </row>
    <row r="110" spans="15:18">
      <c r="O110" s="359"/>
      <c r="P110" s="374">
        <v>12</v>
      </c>
      <c r="Q110" s="360">
        <v>2.53E-2</v>
      </c>
      <c r="R110" s="1097"/>
    </row>
    <row r="111" spans="15:18">
      <c r="O111" s="359"/>
      <c r="P111" s="374">
        <v>1</v>
      </c>
      <c r="Q111" s="360">
        <v>2.6499999999999999E-2</v>
      </c>
      <c r="R111" s="1097"/>
    </row>
    <row r="112" spans="15:18">
      <c r="O112" s="359"/>
      <c r="P112" s="374">
        <v>2</v>
      </c>
      <c r="Q112" s="360">
        <v>2.8199999999999999E-2</v>
      </c>
      <c r="R112" s="1097"/>
    </row>
    <row r="113" spans="15:18">
      <c r="O113" s="359"/>
      <c r="P113" s="374">
        <v>3</v>
      </c>
      <c r="Q113" s="360">
        <v>2.8899999999999999E-2</v>
      </c>
      <c r="R113" s="1097"/>
    </row>
    <row r="114" spans="15:18">
      <c r="O114" s="359"/>
      <c r="P114" s="374">
        <v>4</v>
      </c>
      <c r="Q114" s="360">
        <v>2.8400000000000002E-2</v>
      </c>
      <c r="R114" s="1097"/>
    </row>
    <row r="115" spans="15:18">
      <c r="O115" s="359"/>
      <c r="P115" s="374">
        <v>5</v>
      </c>
      <c r="Q115" s="360">
        <v>2.8199999999999999E-2</v>
      </c>
      <c r="R115" s="1097"/>
    </row>
    <row r="116" spans="15:18">
      <c r="O116" s="359"/>
      <c r="P116" s="374">
        <v>6</v>
      </c>
      <c r="Q116" s="360">
        <v>2.8799999999999999E-2</v>
      </c>
      <c r="R116" s="1097"/>
    </row>
    <row r="117" spans="15:18">
      <c r="O117" s="359"/>
      <c r="P117" s="374">
        <v>7</v>
      </c>
      <c r="Q117" s="360">
        <v>2.9700000000000001E-2</v>
      </c>
      <c r="R117" s="1097"/>
    </row>
    <row r="118" spans="15:18">
      <c r="O118" s="359">
        <v>2023</v>
      </c>
      <c r="P118" s="359">
        <v>8</v>
      </c>
      <c r="Q118" s="360">
        <v>3.0099999999999998E-2</v>
      </c>
      <c r="R118" s="1098">
        <f>IF(Q118&lt;&gt;0,IF(SUM(Q59:Q118)/60&gt;4%,4%,SUM(Q59:Q118)/60),0)</f>
        <v>6.4199999999999995E-3</v>
      </c>
    </row>
    <row r="119" spans="15:18">
      <c r="O119" s="364"/>
      <c r="P119" s="364">
        <v>9</v>
      </c>
      <c r="Q119" s="360">
        <v>3.1099999999999999E-2</v>
      </c>
      <c r="R119" s="1099"/>
    </row>
    <row r="120" spans="15:18">
      <c r="O120" s="364"/>
      <c r="P120" s="364">
        <v>10</v>
      </c>
      <c r="Q120" s="360">
        <v>3.2500000000000001E-2</v>
      </c>
      <c r="R120" s="1099"/>
    </row>
    <row r="121" spans="15:18">
      <c r="O121" s="364"/>
      <c r="P121" s="364">
        <v>11</v>
      </c>
      <c r="Q121" s="360">
        <v>3.0200000000000001E-2</v>
      </c>
      <c r="R121" s="1099"/>
    </row>
    <row r="122" spans="15:18">
      <c r="O122" s="364"/>
      <c r="P122" s="364">
        <v>12</v>
      </c>
      <c r="Q122" s="360">
        <v>2.52E-2</v>
      </c>
      <c r="R122" s="1099"/>
    </row>
    <row r="123" spans="15:18">
      <c r="O123" s="364"/>
      <c r="P123" s="364">
        <v>1</v>
      </c>
      <c r="Q123" s="360">
        <v>2.5700000000000001E-2</v>
      </c>
      <c r="R123" s="1099"/>
    </row>
    <row r="124" spans="15:18">
      <c r="O124" s="364"/>
      <c r="P124" s="364">
        <v>2</v>
      </c>
      <c r="Q124" s="360">
        <v>2.7199999999999998E-2</v>
      </c>
      <c r="R124" s="1099"/>
    </row>
    <row r="125" spans="15:18">
      <c r="O125" s="364"/>
      <c r="P125" s="364">
        <v>3</v>
      </c>
      <c r="Q125" s="360">
        <v>2.7300000000000001E-2</v>
      </c>
      <c r="R125" s="1099"/>
    </row>
    <row r="126" spans="15:18">
      <c r="O126" s="364"/>
      <c r="P126" s="364">
        <v>4</v>
      </c>
      <c r="Q126" s="360">
        <v>2.81E-2</v>
      </c>
      <c r="R126" s="1099"/>
    </row>
    <row r="127" spans="15:18">
      <c r="O127" s="364"/>
      <c r="P127" s="364">
        <v>5</v>
      </c>
      <c r="Q127" s="360">
        <v>2.8799999999999999E-2</v>
      </c>
      <c r="R127" s="1099"/>
    </row>
    <row r="128" spans="15:18">
      <c r="O128" s="364"/>
      <c r="P128" s="364">
        <v>6</v>
      </c>
      <c r="Q128" s="360">
        <v>2.86E-2</v>
      </c>
      <c r="R128" s="1099"/>
    </row>
    <row r="129" spans="15:18">
      <c r="O129" s="364"/>
      <c r="P129" s="364">
        <v>7</v>
      </c>
      <c r="Q129" s="360">
        <v>2.8000000000000001E-2</v>
      </c>
      <c r="R129" s="1099"/>
    </row>
    <row r="130" spans="15:18">
      <c r="O130" s="359">
        <v>2024</v>
      </c>
      <c r="P130" s="359">
        <v>8</v>
      </c>
      <c r="Q130" s="360">
        <v>2.53E-2</v>
      </c>
      <c r="R130" s="1098">
        <f>IF(Q130&lt;&gt;0,IF(SUM(Q71:Q130)/60&gt;4%,4%,SUM(Q71:Q130)/60),0)</f>
        <v>1.1753333333333334E-2</v>
      </c>
    </row>
  </sheetData>
  <sheetProtection algorithmName="SHA-512" hashValue="PaMguVkaYG2cknYlCYTrXVccLrz9o9RSwqNM/9lO/MxBn0zuCikt0ThfV6GyffdkJeAbVVS0w7G5Ai4h4CunJQ==" saltValue="JvCOhX9k8V75DZB5yw5bcQ==" spinCount="100000" sheet="1" objects="1" scenarios="1"/>
  <mergeCells count="10">
    <mergeCell ref="G3:I3"/>
    <mergeCell ref="K3:R3"/>
    <mergeCell ref="B5:E5"/>
    <mergeCell ref="K6:M8"/>
    <mergeCell ref="O6:R8"/>
    <mergeCell ref="B78:E78"/>
    <mergeCell ref="T9:W9"/>
    <mergeCell ref="T11:V11"/>
    <mergeCell ref="G55:I57"/>
    <mergeCell ref="B79:E80"/>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
  <dimension ref="A1:AK969"/>
  <sheetViews>
    <sheetView zoomScale="80" zoomScaleNormal="80" workbookViewId="0">
      <pane ySplit="1" topLeftCell="A95" activePane="bottomLeft" state="frozen"/>
      <selection activeCell="B26" sqref="B26"/>
      <selection pane="bottomLeft" activeCell="A101" sqref="A101"/>
    </sheetView>
  </sheetViews>
  <sheetFormatPr baseColWidth="10" defaultColWidth="11.44140625" defaultRowHeight="18"/>
  <cols>
    <col min="1" max="1" width="17.88671875" style="820" customWidth="1"/>
    <col min="2" max="2" width="10.6640625" style="821" bestFit="1" customWidth="1"/>
    <col min="3" max="3" width="15" style="800" customWidth="1"/>
    <col min="4" max="4" width="15" style="799" customWidth="1"/>
    <col min="5" max="6" width="15" style="800" customWidth="1"/>
    <col min="7" max="7" width="15" style="800" bestFit="1" customWidth="1"/>
    <col min="8" max="21" width="15" style="800" customWidth="1"/>
    <col min="22" max="23" width="15" style="13" customWidth="1"/>
    <col min="24" max="24" width="10.109375" style="800" bestFit="1" customWidth="1"/>
    <col min="25" max="25" width="20.6640625" style="800" bestFit="1" customWidth="1"/>
    <col min="26" max="35" width="15" style="800" bestFit="1" customWidth="1"/>
    <col min="36" max="16384" width="11.44140625" style="800"/>
  </cols>
  <sheetData>
    <row r="1" spans="1:35">
      <c r="A1" s="794" t="s">
        <v>1</v>
      </c>
      <c r="B1" s="795" t="s">
        <v>32</v>
      </c>
      <c r="C1" s="798" t="s">
        <v>2</v>
      </c>
      <c r="D1" s="796">
        <v>1</v>
      </c>
      <c r="E1" s="796">
        <v>2</v>
      </c>
      <c r="F1" s="796">
        <v>3</v>
      </c>
      <c r="G1" s="796">
        <v>4</v>
      </c>
      <c r="H1" s="796">
        <v>5</v>
      </c>
      <c r="I1" s="796">
        <v>6</v>
      </c>
      <c r="J1" s="796">
        <v>7</v>
      </c>
      <c r="K1" s="796">
        <v>8</v>
      </c>
      <c r="L1" s="796">
        <v>9</v>
      </c>
      <c r="M1" s="796">
        <v>10</v>
      </c>
      <c r="N1" s="796">
        <v>11</v>
      </c>
      <c r="O1" s="796">
        <v>12</v>
      </c>
      <c r="P1" s="13"/>
      <c r="Q1" s="13"/>
      <c r="R1" s="799"/>
      <c r="S1" s="799"/>
      <c r="T1" s="799"/>
      <c r="U1" s="799"/>
    </row>
    <row r="2" spans="1:35">
      <c r="A2" s="1389" t="s">
        <v>848</v>
      </c>
      <c r="B2" s="1389"/>
      <c r="C2" s="1389"/>
      <c r="D2" s="1389"/>
      <c r="E2" s="1389"/>
      <c r="F2" s="1389"/>
      <c r="G2" s="1389"/>
      <c r="H2" s="1389"/>
      <c r="I2" s="1389"/>
      <c r="J2" s="222"/>
      <c r="K2" s="222"/>
      <c r="L2" s="222"/>
      <c r="M2" s="222"/>
      <c r="N2" s="222"/>
      <c r="O2" s="222"/>
      <c r="P2" s="222"/>
      <c r="Q2" s="222"/>
      <c r="R2" s="13"/>
      <c r="S2" s="801" t="s">
        <v>189</v>
      </c>
      <c r="T2" s="801" t="s">
        <v>0</v>
      </c>
      <c r="U2" s="801" t="s">
        <v>665</v>
      </c>
      <c r="V2" s="801" t="s">
        <v>666</v>
      </c>
      <c r="X2" s="801" t="s">
        <v>189</v>
      </c>
      <c r="Y2" s="797"/>
      <c r="Z2" s="797"/>
      <c r="AA2" s="797"/>
      <c r="AB2" s="797"/>
      <c r="AC2" s="797"/>
      <c r="AD2" s="799"/>
      <c r="AE2" s="799"/>
      <c r="AF2" s="799"/>
      <c r="AG2" s="799"/>
      <c r="AH2" s="799"/>
      <c r="AI2" s="799"/>
    </row>
    <row r="3" spans="1:35" ht="18.75" customHeight="1">
      <c r="A3" s="802" t="s">
        <v>726</v>
      </c>
      <c r="B3" s="802" t="s">
        <v>31</v>
      </c>
      <c r="C3" s="805">
        <v>0.70279999999999998</v>
      </c>
      <c r="D3" s="803">
        <v>4458.2</v>
      </c>
      <c r="E3" s="803">
        <v>4571.79</v>
      </c>
      <c r="F3" s="803">
        <v>5134.51</v>
      </c>
      <c r="G3" s="803">
        <v>5556.51</v>
      </c>
      <c r="H3" s="803">
        <v>6189.53</v>
      </c>
      <c r="I3" s="803">
        <v>6576.36</v>
      </c>
      <c r="J3" s="222"/>
      <c r="K3" s="222"/>
      <c r="L3" s="222"/>
      <c r="M3" s="222"/>
      <c r="N3" s="222"/>
      <c r="O3" s="222"/>
      <c r="P3" s="222"/>
      <c r="Q3" s="222"/>
      <c r="R3" s="13"/>
      <c r="S3" s="13" t="s">
        <v>194</v>
      </c>
      <c r="T3" s="13" t="s">
        <v>480</v>
      </c>
      <c r="U3" s="226" t="s">
        <v>173</v>
      </c>
      <c r="V3" s="226" t="str">
        <f>CONCATENATE("2.",U3)</f>
        <v>2.1.1</v>
      </c>
      <c r="X3" s="13" t="s">
        <v>194</v>
      </c>
      <c r="Y3" s="804"/>
      <c r="Z3" s="804"/>
      <c r="AA3" s="804"/>
      <c r="AB3" s="804"/>
      <c r="AC3" s="804"/>
      <c r="AD3" s="806" t="s">
        <v>1</v>
      </c>
      <c r="AE3" s="1391" t="s">
        <v>33</v>
      </c>
      <c r="AF3" s="1391"/>
      <c r="AG3" s="1391"/>
      <c r="AH3" s="1391"/>
      <c r="AI3" s="1391"/>
    </row>
    <row r="4" spans="1:35">
      <c r="A4" s="802" t="s">
        <v>726</v>
      </c>
      <c r="B4" s="802" t="s">
        <v>30</v>
      </c>
      <c r="C4" s="805">
        <v>0.70279999999999998</v>
      </c>
      <c r="D4" s="803">
        <v>4110.5200000000004</v>
      </c>
      <c r="E4" s="803">
        <v>4395.96</v>
      </c>
      <c r="F4" s="803">
        <v>4853.1400000000003</v>
      </c>
      <c r="G4" s="803">
        <v>5134.51</v>
      </c>
      <c r="H4" s="803">
        <v>5697.17</v>
      </c>
      <c r="I4" s="803">
        <v>6027.75</v>
      </c>
      <c r="J4" s="222"/>
      <c r="K4" s="222"/>
      <c r="L4" s="222"/>
      <c r="M4" s="222"/>
      <c r="N4" s="222"/>
      <c r="O4" s="222"/>
      <c r="P4" s="222"/>
      <c r="Q4" s="222"/>
      <c r="R4" s="13"/>
      <c r="S4" s="13" t="s">
        <v>194</v>
      </c>
      <c r="T4" s="13" t="s">
        <v>537</v>
      </c>
      <c r="U4" s="965" t="s">
        <v>173</v>
      </c>
      <c r="V4" s="226" t="str">
        <f t="shared" ref="V4:V53" si="0">CONCATENATE("2.",U4)</f>
        <v>2.1.1</v>
      </c>
      <c r="X4" s="13" t="s">
        <v>192</v>
      </c>
      <c r="Y4" s="804"/>
      <c r="Z4" s="804"/>
      <c r="AA4" s="804"/>
      <c r="AB4" s="804"/>
      <c r="AC4" s="804"/>
      <c r="AD4" s="807" t="s">
        <v>739</v>
      </c>
      <c r="AE4" s="1385" t="s">
        <v>484</v>
      </c>
      <c r="AF4" s="1385"/>
      <c r="AG4" s="1385"/>
      <c r="AH4" s="1385"/>
      <c r="AI4" s="1385"/>
    </row>
    <row r="5" spans="1:35">
      <c r="A5" s="802" t="s">
        <v>726</v>
      </c>
      <c r="B5" s="802" t="s">
        <v>29</v>
      </c>
      <c r="C5" s="805">
        <v>0.70279999999999998</v>
      </c>
      <c r="D5" s="803">
        <v>4026.38</v>
      </c>
      <c r="E5" s="803">
        <v>4304.54</v>
      </c>
      <c r="F5" s="803">
        <v>4614</v>
      </c>
      <c r="G5" s="803">
        <v>4993.8100000000004</v>
      </c>
      <c r="H5" s="803">
        <v>5415.82</v>
      </c>
      <c r="I5" s="803">
        <v>5669.04</v>
      </c>
      <c r="J5" s="222"/>
      <c r="K5" s="222"/>
      <c r="L5" s="222"/>
      <c r="M5" s="222"/>
      <c r="N5" s="222"/>
      <c r="O5" s="222"/>
      <c r="P5" s="222"/>
      <c r="Q5" s="222"/>
      <c r="R5" s="13"/>
      <c r="S5" s="13" t="s">
        <v>194</v>
      </c>
      <c r="T5" s="13" t="s">
        <v>538</v>
      </c>
      <c r="U5" s="965" t="s">
        <v>173</v>
      </c>
      <c r="V5" s="226" t="str">
        <f t="shared" si="0"/>
        <v>2.1.1</v>
      </c>
      <c r="X5" s="13" t="s">
        <v>196</v>
      </c>
      <c r="Y5" s="804"/>
      <c r="Z5" s="804"/>
      <c r="AA5" s="804"/>
      <c r="AB5" s="804"/>
      <c r="AC5" s="804"/>
      <c r="AD5" s="807" t="s">
        <v>726</v>
      </c>
      <c r="AE5" s="1385" t="s">
        <v>34</v>
      </c>
      <c r="AF5" s="1385"/>
      <c r="AG5" s="1385"/>
      <c r="AH5" s="1385"/>
      <c r="AI5" s="1385"/>
    </row>
    <row r="6" spans="1:35">
      <c r="A6" s="802" t="s">
        <v>726</v>
      </c>
      <c r="B6" s="802" t="s">
        <v>28</v>
      </c>
      <c r="C6" s="805">
        <v>0.70279999999999998</v>
      </c>
      <c r="D6" s="803">
        <v>4064.14</v>
      </c>
      <c r="E6" s="803">
        <v>4329.76</v>
      </c>
      <c r="F6" s="803">
        <v>4611.1499999999996</v>
      </c>
      <c r="G6" s="803">
        <v>4934.68</v>
      </c>
      <c r="H6" s="803">
        <v>5455.17</v>
      </c>
      <c r="I6" s="803">
        <v>5680.22</v>
      </c>
      <c r="J6" s="222"/>
      <c r="K6" s="1036"/>
      <c r="L6" s="1036"/>
      <c r="M6" s="1036"/>
      <c r="N6" s="1036"/>
      <c r="O6" s="1036"/>
      <c r="P6" s="1036"/>
      <c r="Q6" s="222"/>
      <c r="R6" s="13"/>
      <c r="S6" s="13" t="s">
        <v>194</v>
      </c>
      <c r="T6" s="13" t="s">
        <v>169</v>
      </c>
      <c r="U6" s="226" t="s">
        <v>175</v>
      </c>
      <c r="V6" s="226" t="str">
        <f t="shared" si="0"/>
        <v>2.1.2</v>
      </c>
      <c r="X6" s="13" t="s">
        <v>195</v>
      </c>
      <c r="Y6" s="804"/>
      <c r="Z6" s="804"/>
      <c r="AA6" s="804"/>
      <c r="AB6" s="804"/>
      <c r="AC6" s="804"/>
      <c r="AD6" s="807" t="s">
        <v>727</v>
      </c>
      <c r="AE6" s="1385" t="s">
        <v>35</v>
      </c>
      <c r="AF6" s="1385"/>
      <c r="AG6" s="1385"/>
      <c r="AH6" s="1385"/>
      <c r="AI6" s="1385"/>
    </row>
    <row r="7" spans="1:35">
      <c r="A7" s="802" t="s">
        <v>726</v>
      </c>
      <c r="B7" s="802" t="s">
        <v>9</v>
      </c>
      <c r="C7" s="805">
        <v>0.70279999999999998</v>
      </c>
      <c r="D7" s="803">
        <v>4027.03</v>
      </c>
      <c r="E7" s="803">
        <v>4289.38</v>
      </c>
      <c r="F7" s="803">
        <v>4602.05</v>
      </c>
      <c r="G7" s="803">
        <v>4920.1000000000004</v>
      </c>
      <c r="H7" s="803">
        <v>5271.81</v>
      </c>
      <c r="I7" s="803">
        <v>5517.97</v>
      </c>
      <c r="J7" s="222"/>
      <c r="K7" s="1036"/>
      <c r="L7" s="1036"/>
      <c r="M7" s="1036"/>
      <c r="N7" s="1036"/>
      <c r="O7" s="1036"/>
      <c r="P7" s="1036"/>
      <c r="Q7" s="222"/>
      <c r="R7" s="13"/>
      <c r="S7" s="13" t="s">
        <v>192</v>
      </c>
      <c r="T7" s="13" t="s">
        <v>171</v>
      </c>
      <c r="U7" s="226" t="s">
        <v>179</v>
      </c>
      <c r="V7" s="226" t="str">
        <f t="shared" si="0"/>
        <v>2.6.1</v>
      </c>
      <c r="X7" s="13" t="s">
        <v>193</v>
      </c>
      <c r="Y7" s="804"/>
      <c r="Z7" s="804"/>
      <c r="AA7" s="804"/>
      <c r="AB7" s="804"/>
      <c r="AC7" s="804"/>
      <c r="AD7" s="807" t="s">
        <v>102</v>
      </c>
      <c r="AE7" s="1385" t="s">
        <v>735</v>
      </c>
      <c r="AF7" s="1385"/>
      <c r="AG7" s="1385"/>
      <c r="AH7" s="1385"/>
      <c r="AI7" s="1385"/>
    </row>
    <row r="8" spans="1:35">
      <c r="A8" s="802" t="s">
        <v>726</v>
      </c>
      <c r="B8" s="802" t="s">
        <v>4</v>
      </c>
      <c r="C8" s="805">
        <v>0.70279999999999998</v>
      </c>
      <c r="D8" s="803">
        <v>3756.97</v>
      </c>
      <c r="E8" s="803">
        <v>4012.6</v>
      </c>
      <c r="F8" s="803">
        <v>4360.8</v>
      </c>
      <c r="G8" s="808">
        <v>4642.12</v>
      </c>
      <c r="H8" s="803">
        <v>4993.8100000000004</v>
      </c>
      <c r="I8" s="803">
        <v>5169.6499999999996</v>
      </c>
      <c r="J8" s="222"/>
      <c r="K8" s="1036"/>
      <c r="L8" s="1036"/>
      <c r="M8" s="1036"/>
      <c r="N8" s="1036"/>
      <c r="O8" s="1036"/>
      <c r="P8" s="1036"/>
      <c r="Q8" s="222"/>
      <c r="R8" s="13"/>
      <c r="S8" s="13" t="s">
        <v>192</v>
      </c>
      <c r="T8" s="13" t="s">
        <v>170</v>
      </c>
      <c r="U8" s="226" t="s">
        <v>178</v>
      </c>
      <c r="V8" s="226" t="str">
        <f t="shared" si="0"/>
        <v>2.6.2</v>
      </c>
      <c r="X8" s="13" t="s">
        <v>190</v>
      </c>
      <c r="Y8" s="804"/>
      <c r="Z8" s="804"/>
      <c r="AA8" s="804"/>
      <c r="AB8" s="804"/>
      <c r="AC8" s="804"/>
      <c r="AD8" s="807" t="s">
        <v>732</v>
      </c>
      <c r="AE8" s="1380" t="s">
        <v>734</v>
      </c>
      <c r="AF8" s="1385"/>
      <c r="AG8" s="1385"/>
      <c r="AH8" s="1385"/>
      <c r="AI8" s="1385"/>
    </row>
    <row r="9" spans="1:35">
      <c r="A9" s="802" t="s">
        <v>726</v>
      </c>
      <c r="B9" s="802" t="s">
        <v>3</v>
      </c>
      <c r="C9" s="805">
        <v>0.70279999999999998</v>
      </c>
      <c r="D9" s="803">
        <v>3927.09</v>
      </c>
      <c r="E9" s="803">
        <v>4182.01</v>
      </c>
      <c r="F9" s="803">
        <v>4515.6400000000003</v>
      </c>
      <c r="G9" s="803">
        <v>4811.04</v>
      </c>
      <c r="H9" s="803">
        <v>5176.8</v>
      </c>
      <c r="I9" s="803">
        <v>5331.53</v>
      </c>
      <c r="J9" s="222"/>
      <c r="K9" s="1036"/>
      <c r="L9" s="1036"/>
      <c r="M9" s="1036"/>
      <c r="N9" s="1036"/>
      <c r="O9" s="1036"/>
      <c r="P9" s="1036"/>
      <c r="Q9" s="222"/>
      <c r="R9" s="13"/>
      <c r="S9" s="13" t="s">
        <v>192</v>
      </c>
      <c r="T9" s="13" t="s">
        <v>550</v>
      </c>
      <c r="U9" s="226" t="s">
        <v>180</v>
      </c>
      <c r="V9" s="226" t="str">
        <f t="shared" ref="V9" si="1">CONCATENATE("2.",U9)</f>
        <v>2.6.3</v>
      </c>
      <c r="X9" s="13" t="s">
        <v>171</v>
      </c>
      <c r="Y9" s="804"/>
      <c r="Z9" s="804"/>
      <c r="AA9" s="804"/>
      <c r="AB9" s="804"/>
      <c r="AC9" s="804"/>
      <c r="AD9" s="807" t="s">
        <v>680</v>
      </c>
      <c r="AE9" s="1380" t="s">
        <v>682</v>
      </c>
      <c r="AF9" s="1385"/>
      <c r="AG9" s="1385"/>
      <c r="AH9" s="1385"/>
      <c r="AI9" s="1385"/>
    </row>
    <row r="10" spans="1:35">
      <c r="A10" s="802" t="s">
        <v>726</v>
      </c>
      <c r="B10" s="802" t="s">
        <v>60</v>
      </c>
      <c r="C10" s="805">
        <v>0.70279999999999998</v>
      </c>
      <c r="D10" s="803">
        <v>3877.55</v>
      </c>
      <c r="E10" s="803">
        <v>4128.84</v>
      </c>
      <c r="F10" s="803">
        <v>4305.3900000000003</v>
      </c>
      <c r="G10" s="803">
        <v>4755.55</v>
      </c>
      <c r="H10" s="803">
        <v>5107.22</v>
      </c>
      <c r="I10" s="803">
        <v>5318.23</v>
      </c>
      <c r="J10" s="222"/>
      <c r="K10" s="1036"/>
      <c r="L10" s="1036"/>
      <c r="M10" s="1036"/>
      <c r="N10" s="1036"/>
      <c r="O10" s="1036"/>
      <c r="P10" s="1036"/>
      <c r="Q10" s="222"/>
      <c r="R10" s="13"/>
      <c r="S10" s="13" t="s">
        <v>192</v>
      </c>
      <c r="T10" s="13" t="s">
        <v>172</v>
      </c>
      <c r="U10" s="226" t="s">
        <v>180</v>
      </c>
      <c r="V10" s="226" t="str">
        <f t="shared" si="0"/>
        <v>2.6.3</v>
      </c>
      <c r="X10" s="13" t="s">
        <v>191</v>
      </c>
      <c r="Y10" s="804"/>
      <c r="Z10" s="804"/>
      <c r="AA10" s="804"/>
      <c r="AB10" s="804"/>
      <c r="AC10" s="804"/>
      <c r="AD10" s="807" t="s">
        <v>127</v>
      </c>
      <c r="AE10" s="1385" t="s">
        <v>128</v>
      </c>
      <c r="AF10" s="1385"/>
      <c r="AG10" s="1385"/>
      <c r="AH10" s="1385"/>
      <c r="AI10" s="1385"/>
    </row>
    <row r="11" spans="1:35">
      <c r="A11" s="802" t="s">
        <v>726</v>
      </c>
      <c r="B11" s="809" t="s">
        <v>59</v>
      </c>
      <c r="C11" s="805">
        <v>0.70279999999999998</v>
      </c>
      <c r="D11" s="803">
        <v>3761.49</v>
      </c>
      <c r="E11" s="803">
        <v>4007.94</v>
      </c>
      <c r="F11" s="803">
        <v>4183</v>
      </c>
      <c r="G11" s="803">
        <v>4631.47</v>
      </c>
      <c r="H11" s="803">
        <v>4983.1400000000003</v>
      </c>
      <c r="I11" s="803">
        <v>5194.1499999999996</v>
      </c>
      <c r="J11" s="222"/>
      <c r="K11" s="1036"/>
      <c r="L11" s="1036"/>
      <c r="M11" s="1036"/>
      <c r="N11" s="1036"/>
      <c r="O11" s="1036"/>
      <c r="P11" s="1036"/>
      <c r="Q11" s="222"/>
      <c r="R11" s="13"/>
      <c r="S11" s="13" t="s">
        <v>192</v>
      </c>
      <c r="T11" s="13" t="s">
        <v>671</v>
      </c>
      <c r="U11" s="226" t="s">
        <v>180</v>
      </c>
      <c r="V11" s="226" t="str">
        <f t="shared" ref="V11:V12" si="2">CONCATENATE("2.",U11)</f>
        <v>2.6.3</v>
      </c>
      <c r="X11" s="13"/>
      <c r="Y11" s="804"/>
      <c r="Z11" s="804"/>
      <c r="AA11" s="804"/>
      <c r="AB11" s="804"/>
      <c r="AC11" s="804"/>
      <c r="AD11" s="807" t="s">
        <v>765</v>
      </c>
      <c r="AE11" s="1380" t="s">
        <v>116</v>
      </c>
      <c r="AF11" s="1385"/>
      <c r="AG11" s="1385"/>
      <c r="AH11" s="1385"/>
      <c r="AI11" s="1385"/>
    </row>
    <row r="12" spans="1:35">
      <c r="A12" s="802" t="s">
        <v>726</v>
      </c>
      <c r="B12" s="802" t="s">
        <v>26</v>
      </c>
      <c r="C12" s="805">
        <v>0.84509999999999996</v>
      </c>
      <c r="D12" s="803">
        <v>3569.3</v>
      </c>
      <c r="E12" s="803">
        <v>3801.4</v>
      </c>
      <c r="F12" s="803">
        <v>4065.15</v>
      </c>
      <c r="G12" s="803">
        <v>4455.5</v>
      </c>
      <c r="H12" s="803">
        <v>4824.75</v>
      </c>
      <c r="I12" s="803">
        <v>5109.6000000000004</v>
      </c>
      <c r="J12" s="222"/>
      <c r="K12" s="1036"/>
      <c r="L12" s="1036"/>
      <c r="M12" s="1036"/>
      <c r="N12" s="1036"/>
      <c r="O12" s="1036"/>
      <c r="P12" s="1036"/>
      <c r="Q12" s="222"/>
      <c r="R12" s="13"/>
      <c r="S12" s="13" t="s">
        <v>192</v>
      </c>
      <c r="T12" s="13" t="s">
        <v>672</v>
      </c>
      <c r="U12" s="226" t="s">
        <v>180</v>
      </c>
      <c r="V12" s="226" t="str">
        <f t="shared" si="2"/>
        <v>2.6.3</v>
      </c>
      <c r="X12" s="13"/>
      <c r="Y12" s="804"/>
      <c r="Z12" s="804"/>
      <c r="AA12" s="804"/>
      <c r="AB12" s="804"/>
      <c r="AC12" s="804"/>
      <c r="AD12" s="807" t="s">
        <v>118</v>
      </c>
      <c r="AE12" s="1385" t="s">
        <v>129</v>
      </c>
      <c r="AF12" s="1385"/>
      <c r="AG12" s="1385"/>
      <c r="AH12" s="1385"/>
      <c r="AI12" s="1385"/>
    </row>
    <row r="13" spans="1:35">
      <c r="A13" s="802" t="s">
        <v>726</v>
      </c>
      <c r="B13" s="802" t="s">
        <v>62</v>
      </c>
      <c r="C13" s="805">
        <v>0.84509999999999996</v>
      </c>
      <c r="D13" s="803">
        <v>3501.39</v>
      </c>
      <c r="E13" s="803">
        <v>3728.79</v>
      </c>
      <c r="F13" s="803">
        <v>3994.55</v>
      </c>
      <c r="G13" s="803">
        <v>4383.22</v>
      </c>
      <c r="H13" s="803">
        <v>4750.71</v>
      </c>
      <c r="I13" s="803">
        <v>5032.4399999999996</v>
      </c>
      <c r="J13" s="222"/>
      <c r="K13" s="1036"/>
      <c r="L13" s="1036"/>
      <c r="M13" s="1036"/>
      <c r="N13" s="1036"/>
      <c r="O13" s="1036"/>
      <c r="P13" s="1036"/>
      <c r="Q13" s="222"/>
      <c r="R13" s="13"/>
      <c r="S13" s="13" t="s">
        <v>192</v>
      </c>
      <c r="T13" s="13" t="s">
        <v>755</v>
      </c>
      <c r="U13" s="226" t="s">
        <v>180</v>
      </c>
      <c r="V13" s="226" t="s">
        <v>756</v>
      </c>
      <c r="X13" s="13"/>
      <c r="Y13" s="804"/>
      <c r="Z13" s="804"/>
      <c r="AA13" s="804"/>
      <c r="AB13" s="804"/>
      <c r="AC13" s="804"/>
      <c r="AD13" s="807" t="s">
        <v>778</v>
      </c>
      <c r="AE13" s="1380" t="s">
        <v>779</v>
      </c>
      <c r="AF13" s="1385"/>
      <c r="AG13" s="1385"/>
      <c r="AH13" s="1385"/>
      <c r="AI13" s="1385"/>
    </row>
    <row r="14" spans="1:35">
      <c r="A14" s="802" t="s">
        <v>726</v>
      </c>
      <c r="B14" s="809" t="s">
        <v>61</v>
      </c>
      <c r="C14" s="805">
        <v>0.84509999999999996</v>
      </c>
      <c r="D14" s="803">
        <v>3433.85</v>
      </c>
      <c r="E14" s="803">
        <v>3656.31</v>
      </c>
      <c r="F14" s="803">
        <v>3885.83</v>
      </c>
      <c r="G14" s="803">
        <v>4103.29</v>
      </c>
      <c r="H14" s="803">
        <v>4315.8599999999997</v>
      </c>
      <c r="I14" s="803">
        <v>4539.3900000000003</v>
      </c>
      <c r="J14" s="222"/>
      <c r="K14" s="1036"/>
      <c r="L14" s="1036"/>
      <c r="M14" s="1036"/>
      <c r="N14" s="1036"/>
      <c r="O14" s="1036"/>
      <c r="P14" s="1036"/>
      <c r="Q14" s="222"/>
      <c r="R14" s="13"/>
      <c r="S14" s="13" t="s">
        <v>196</v>
      </c>
      <c r="T14" s="13" t="s">
        <v>405</v>
      </c>
      <c r="U14" s="226" t="s">
        <v>339</v>
      </c>
      <c r="V14" s="226" t="str">
        <f>CONCATENATE("2.",U14)</f>
        <v>2.7.1</v>
      </c>
      <c r="X14" s="13"/>
      <c r="Y14" s="804"/>
      <c r="Z14" s="804"/>
      <c r="AA14" s="804"/>
      <c r="AB14" s="804"/>
      <c r="AC14" s="804"/>
      <c r="AD14" s="807" t="s">
        <v>117</v>
      </c>
      <c r="AE14" s="1385" t="s">
        <v>149</v>
      </c>
      <c r="AF14" s="1385"/>
      <c r="AG14" s="1385"/>
      <c r="AH14" s="1385"/>
      <c r="AI14" s="1385"/>
    </row>
    <row r="15" spans="1:35">
      <c r="A15" s="802" t="s">
        <v>726</v>
      </c>
      <c r="B15" s="802" t="s">
        <v>25</v>
      </c>
      <c r="C15" s="805">
        <v>0.84509999999999996</v>
      </c>
      <c r="D15" s="803">
        <v>3353.59</v>
      </c>
      <c r="E15" s="803">
        <v>3570.19</v>
      </c>
      <c r="F15" s="803">
        <v>3785.7</v>
      </c>
      <c r="G15" s="803">
        <v>4001.17</v>
      </c>
      <c r="H15" s="803">
        <v>4162.82</v>
      </c>
      <c r="I15" s="803">
        <v>4406.3999999999996</v>
      </c>
      <c r="J15" s="222"/>
      <c r="K15" s="1036"/>
      <c r="L15" s="1036"/>
      <c r="M15" s="1036"/>
      <c r="N15" s="1036"/>
      <c r="O15" s="1036"/>
      <c r="P15" s="1036"/>
      <c r="Q15" s="222"/>
      <c r="R15" s="13"/>
      <c r="S15" s="13" t="s">
        <v>196</v>
      </c>
      <c r="T15" s="13" t="s">
        <v>404</v>
      </c>
      <c r="U15" s="226" t="s">
        <v>341</v>
      </c>
      <c r="V15" s="226" t="str">
        <f>CONCATENATE("2.",U15)</f>
        <v>2.7.2</v>
      </c>
      <c r="X15" s="13"/>
      <c r="Y15" s="804"/>
      <c r="Z15" s="804"/>
      <c r="AA15" s="804"/>
      <c r="AB15" s="804"/>
      <c r="AC15" s="804"/>
      <c r="AD15" s="807" t="s">
        <v>130</v>
      </c>
      <c r="AE15" s="1385" t="s">
        <v>168</v>
      </c>
      <c r="AF15" s="1385"/>
      <c r="AG15" s="1385"/>
      <c r="AH15" s="1385"/>
      <c r="AI15" s="1385"/>
    </row>
    <row r="16" spans="1:35">
      <c r="A16" s="802" t="s">
        <v>726</v>
      </c>
      <c r="B16" s="802" t="s">
        <v>24</v>
      </c>
      <c r="C16" s="805">
        <v>0.84509999999999996</v>
      </c>
      <c r="D16" s="803">
        <v>3221.81</v>
      </c>
      <c r="E16" s="803">
        <v>3428.76</v>
      </c>
      <c r="F16" s="803">
        <v>3617.33</v>
      </c>
      <c r="G16" s="803">
        <v>3745.3</v>
      </c>
      <c r="H16" s="803">
        <v>3866.51</v>
      </c>
      <c r="I16" s="803">
        <v>4055.36</v>
      </c>
      <c r="J16" s="222"/>
      <c r="K16" s="1036"/>
      <c r="L16" s="1036"/>
      <c r="M16" s="1036"/>
      <c r="N16" s="1036"/>
      <c r="O16" s="1036"/>
      <c r="P16" s="1036"/>
      <c r="Q16" s="222"/>
      <c r="R16" s="13"/>
      <c r="S16" s="13" t="s">
        <v>196</v>
      </c>
      <c r="T16" s="13" t="s">
        <v>434</v>
      </c>
      <c r="U16" s="226" t="s">
        <v>343</v>
      </c>
      <c r="V16" s="226" t="str">
        <f t="shared" si="0"/>
        <v>2.7.3</v>
      </c>
      <c r="X16" s="13"/>
      <c r="Y16" s="804"/>
      <c r="Z16" s="804"/>
      <c r="AA16" s="804"/>
      <c r="AB16" s="804"/>
      <c r="AC16" s="804"/>
      <c r="AD16" s="807" t="s">
        <v>202</v>
      </c>
      <c r="AE16" s="1385" t="s">
        <v>201</v>
      </c>
      <c r="AF16" s="1385"/>
      <c r="AG16" s="1385"/>
      <c r="AH16" s="1385"/>
      <c r="AI16" s="1385"/>
    </row>
    <row r="17" spans="1:35">
      <c r="A17" s="802" t="s">
        <v>726</v>
      </c>
      <c r="B17" s="802" t="s">
        <v>23</v>
      </c>
      <c r="C17" s="805">
        <v>0.84509999999999996</v>
      </c>
      <c r="D17" s="803">
        <v>3054.89</v>
      </c>
      <c r="E17" s="803">
        <v>3249.62</v>
      </c>
      <c r="F17" s="803">
        <v>3430.78</v>
      </c>
      <c r="G17" s="803">
        <v>3597.12</v>
      </c>
      <c r="H17" s="803">
        <v>3673.23</v>
      </c>
      <c r="I17" s="803">
        <v>3764.14</v>
      </c>
      <c r="J17" s="222"/>
      <c r="K17" s="1036"/>
      <c r="L17" s="1036"/>
      <c r="M17" s="1036"/>
      <c r="N17" s="1036"/>
      <c r="O17" s="1036"/>
      <c r="P17" s="1036"/>
      <c r="Q17" s="222"/>
      <c r="R17" s="13"/>
      <c r="S17" s="13" t="s">
        <v>196</v>
      </c>
      <c r="T17" s="13" t="s">
        <v>650</v>
      </c>
      <c r="U17" s="226" t="s">
        <v>437</v>
      </c>
      <c r="V17" s="226" t="str">
        <f t="shared" si="0"/>
        <v>2.7.4</v>
      </c>
      <c r="X17" s="13"/>
      <c r="Y17" s="804"/>
      <c r="Z17" s="804"/>
      <c r="AA17" s="804"/>
      <c r="AB17" s="804"/>
      <c r="AC17" s="804"/>
      <c r="AD17" s="807" t="s">
        <v>691</v>
      </c>
      <c r="AE17" s="1380" t="s">
        <v>692</v>
      </c>
      <c r="AF17" s="1385"/>
      <c r="AG17" s="1385"/>
      <c r="AH17" s="1385"/>
      <c r="AI17" s="1385"/>
    </row>
    <row r="18" spans="1:35">
      <c r="A18" s="802" t="s">
        <v>726</v>
      </c>
      <c r="B18" s="802" t="s">
        <v>22</v>
      </c>
      <c r="C18" s="805">
        <v>0.84509999999999996</v>
      </c>
      <c r="D18" s="803">
        <v>2849.14</v>
      </c>
      <c r="E18" s="803">
        <v>2968.41</v>
      </c>
      <c r="F18" s="803">
        <v>3056.64</v>
      </c>
      <c r="G18" s="803">
        <v>3152.45</v>
      </c>
      <c r="H18" s="803">
        <v>3260.19</v>
      </c>
      <c r="I18" s="803">
        <v>3367.95</v>
      </c>
      <c r="J18" s="222"/>
      <c r="K18" s="1036"/>
      <c r="L18" s="1036"/>
      <c r="M18" s="1036"/>
      <c r="N18" s="1036"/>
      <c r="O18" s="1036"/>
      <c r="P18" s="1036"/>
      <c r="Q18" s="222"/>
      <c r="R18" s="13"/>
      <c r="S18" s="13" t="s">
        <v>196</v>
      </c>
      <c r="T18" s="13" t="s">
        <v>412</v>
      </c>
      <c r="U18" s="226" t="s">
        <v>725</v>
      </c>
      <c r="V18" s="226" t="str">
        <f t="shared" ref="V18" si="3">CONCATENATE("2.",U18)</f>
        <v>2.7.5</v>
      </c>
      <c r="X18" s="13"/>
      <c r="Y18" s="804"/>
      <c r="Z18" s="804"/>
      <c r="AA18" s="804"/>
      <c r="AB18" s="804"/>
      <c r="AC18" s="804"/>
      <c r="AD18" s="807" t="s">
        <v>693</v>
      </c>
      <c r="AE18" s="1380" t="s">
        <v>708</v>
      </c>
      <c r="AF18" s="1381"/>
      <c r="AG18" s="1381"/>
      <c r="AH18" s="1381"/>
      <c r="AI18" s="1381"/>
    </row>
    <row r="19" spans="1:35">
      <c r="A19" s="1382" t="s">
        <v>761</v>
      </c>
      <c r="B19" s="1382"/>
      <c r="C19" s="1382"/>
      <c r="D19" s="1382"/>
      <c r="E19" s="1382"/>
      <c r="F19" s="1382"/>
      <c r="G19" s="1382"/>
      <c r="H19" s="1382"/>
      <c r="I19" s="1382"/>
      <c r="J19" s="222"/>
      <c r="K19" s="1036"/>
      <c r="L19" s="1036"/>
      <c r="M19" s="1036"/>
      <c r="N19" s="1036"/>
      <c r="O19" s="1036"/>
      <c r="P19" s="1036"/>
      <c r="Q19" s="222"/>
      <c r="R19" s="13"/>
      <c r="S19" s="13" t="s">
        <v>196</v>
      </c>
      <c r="T19" s="13" t="s">
        <v>197</v>
      </c>
      <c r="U19" s="226" t="s">
        <v>198</v>
      </c>
      <c r="V19" s="226" t="str">
        <f>CONCATENATE("2.",U19)</f>
        <v>2.7</v>
      </c>
      <c r="X19" s="13"/>
      <c r="Y19" s="804"/>
      <c r="Z19" s="804"/>
      <c r="AA19" s="804"/>
      <c r="AB19" s="804"/>
      <c r="AC19" s="804"/>
      <c r="AD19" s="807" t="s">
        <v>710</v>
      </c>
      <c r="AE19" s="1378" t="s">
        <v>711</v>
      </c>
      <c r="AF19" s="1379"/>
      <c r="AG19" s="1379"/>
      <c r="AH19" s="1379"/>
      <c r="AI19" s="1379"/>
    </row>
    <row r="20" spans="1:35" ht="18" customHeight="1">
      <c r="A20" s="811" t="s">
        <v>727</v>
      </c>
      <c r="B20" s="811" t="s">
        <v>21</v>
      </c>
      <c r="C20" s="805">
        <v>0.51780000000000004</v>
      </c>
      <c r="D20" s="803"/>
      <c r="E20" s="803">
        <v>6752.6</v>
      </c>
      <c r="F20" s="803">
        <v>7462.01</v>
      </c>
      <c r="G20" s="803">
        <v>8134.09</v>
      </c>
      <c r="H20" s="803">
        <v>8582.18</v>
      </c>
      <c r="I20" s="803">
        <v>8686.69</v>
      </c>
      <c r="J20" s="222"/>
      <c r="K20" s="222"/>
      <c r="L20" s="222"/>
      <c r="M20" s="222"/>
      <c r="N20" s="222"/>
      <c r="O20" s="222"/>
      <c r="P20" s="222"/>
      <c r="Q20" s="222"/>
      <c r="R20" s="13"/>
      <c r="S20" s="13" t="s">
        <v>591</v>
      </c>
      <c r="T20" s="13" t="s">
        <v>559</v>
      </c>
      <c r="U20" s="226" t="s">
        <v>177</v>
      </c>
      <c r="V20" s="226" t="str">
        <f t="shared" si="0"/>
        <v>2.3.1</v>
      </c>
      <c r="X20" s="13"/>
      <c r="Y20" s="810"/>
      <c r="Z20" s="810"/>
      <c r="AA20" s="810"/>
      <c r="AB20" s="810"/>
      <c r="AC20" s="810"/>
      <c r="AD20" s="799"/>
      <c r="AE20" s="799"/>
      <c r="AF20" s="799"/>
      <c r="AG20" s="799"/>
      <c r="AH20" s="799"/>
      <c r="AI20" s="799"/>
    </row>
    <row r="21" spans="1:35" ht="18.75" customHeight="1">
      <c r="A21" s="811" t="s">
        <v>727</v>
      </c>
      <c r="B21" s="811" t="s">
        <v>20</v>
      </c>
      <c r="C21" s="805">
        <v>0.51780000000000004</v>
      </c>
      <c r="D21" s="803">
        <v>5504</v>
      </c>
      <c r="E21" s="803">
        <v>5863.92</v>
      </c>
      <c r="F21" s="803">
        <v>6265.4</v>
      </c>
      <c r="G21" s="803">
        <v>6813.49</v>
      </c>
      <c r="H21" s="803">
        <v>7377.29</v>
      </c>
      <c r="I21" s="803">
        <v>7748.2</v>
      </c>
      <c r="J21" s="222"/>
      <c r="K21" s="222"/>
      <c r="L21" s="222"/>
      <c r="M21" s="222"/>
      <c r="N21" s="222"/>
      <c r="O21" s="222"/>
      <c r="P21" s="222"/>
      <c r="Q21" s="222"/>
      <c r="R21" s="13"/>
      <c r="S21" s="13" t="s">
        <v>591</v>
      </c>
      <c r="T21" s="13" t="s">
        <v>560</v>
      </c>
      <c r="U21" s="226" t="s">
        <v>177</v>
      </c>
      <c r="V21" s="226" t="str">
        <f t="shared" si="0"/>
        <v>2.3.1</v>
      </c>
      <c r="X21" s="13"/>
      <c r="Y21" s="810"/>
      <c r="Z21" s="810"/>
      <c r="AA21" s="810"/>
      <c r="AB21" s="810"/>
      <c r="AC21" s="810"/>
      <c r="AD21" s="799"/>
      <c r="AE21" s="799"/>
      <c r="AF21" s="799"/>
      <c r="AG21" s="799"/>
      <c r="AH21" s="799"/>
      <c r="AI21" s="799"/>
    </row>
    <row r="22" spans="1:35" ht="18.600000000000001" customHeight="1">
      <c r="A22" s="811" t="s">
        <v>727</v>
      </c>
      <c r="B22" s="811" t="s">
        <v>19</v>
      </c>
      <c r="C22" s="805">
        <v>0.51780000000000004</v>
      </c>
      <c r="D22" s="803">
        <v>5003.84</v>
      </c>
      <c r="E22" s="803">
        <v>5329.75</v>
      </c>
      <c r="F22" s="803">
        <v>5755.37</v>
      </c>
      <c r="G22" s="803">
        <v>6227.68</v>
      </c>
      <c r="H22" s="803">
        <v>6754.16</v>
      </c>
      <c r="I22" s="803">
        <v>7132.13</v>
      </c>
      <c r="J22" s="222"/>
      <c r="K22" s="222"/>
      <c r="L22" s="222"/>
      <c r="M22" s="222"/>
      <c r="N22" s="222"/>
      <c r="O22" s="222"/>
      <c r="P22" s="222"/>
      <c r="Q22" s="222"/>
      <c r="R22" s="13"/>
      <c r="S22" s="13" t="s">
        <v>591</v>
      </c>
      <c r="T22" s="13" t="s">
        <v>561</v>
      </c>
      <c r="U22" s="226" t="s">
        <v>177</v>
      </c>
      <c r="V22" s="226" t="str">
        <f t="shared" si="0"/>
        <v>2.3.1</v>
      </c>
      <c r="X22" s="13"/>
      <c r="Y22" s="810"/>
      <c r="Z22" s="810"/>
      <c r="AA22" s="810"/>
      <c r="AB22" s="810"/>
      <c r="AC22" s="810"/>
      <c r="AD22" s="799"/>
      <c r="AE22" s="799"/>
      <c r="AF22" s="799"/>
      <c r="AG22" s="799"/>
      <c r="AH22" s="799"/>
      <c r="AI22" s="799"/>
    </row>
    <row r="23" spans="1:35">
      <c r="A23" s="811" t="s">
        <v>727</v>
      </c>
      <c r="B23" s="811" t="s">
        <v>18</v>
      </c>
      <c r="C23" s="805">
        <v>0.51780000000000004</v>
      </c>
      <c r="D23" s="803">
        <v>4628.76</v>
      </c>
      <c r="E23" s="803">
        <v>4985.95</v>
      </c>
      <c r="F23" s="803">
        <v>5392.57</v>
      </c>
      <c r="G23" s="803">
        <v>5834.04</v>
      </c>
      <c r="H23" s="803">
        <v>6353.53</v>
      </c>
      <c r="I23" s="803">
        <v>6635.44</v>
      </c>
      <c r="J23" s="222"/>
      <c r="K23" s="222"/>
      <c r="L23" s="222"/>
      <c r="M23" s="222"/>
      <c r="N23" s="222"/>
      <c r="O23" s="222"/>
      <c r="P23" s="222"/>
      <c r="Q23" s="222"/>
      <c r="R23" s="13"/>
      <c r="S23" s="13" t="s">
        <v>591</v>
      </c>
      <c r="T23" s="13" t="s">
        <v>562</v>
      </c>
      <c r="U23" s="226" t="s">
        <v>176</v>
      </c>
      <c r="V23" s="226" t="str">
        <f t="shared" si="0"/>
        <v>2.3.2</v>
      </c>
      <c r="X23" s="13"/>
      <c r="Y23" s="804"/>
      <c r="Z23" s="804"/>
      <c r="AA23" s="804"/>
      <c r="AB23" s="804"/>
      <c r="AC23" s="804"/>
      <c r="AD23" s="799"/>
      <c r="AE23" s="799"/>
      <c r="AF23" s="799"/>
      <c r="AG23" s="799"/>
      <c r="AH23" s="799"/>
      <c r="AI23" s="799"/>
    </row>
    <row r="24" spans="1:35">
      <c r="A24" s="811" t="s">
        <v>727</v>
      </c>
      <c r="B24" s="811" t="s">
        <v>17</v>
      </c>
      <c r="C24" s="805">
        <v>0.70279999999999998</v>
      </c>
      <c r="D24" s="803">
        <v>4170.32</v>
      </c>
      <c r="E24" s="803">
        <v>4581.34</v>
      </c>
      <c r="F24" s="803">
        <v>5061.67</v>
      </c>
      <c r="G24" s="803">
        <v>5594.63</v>
      </c>
      <c r="H24" s="803">
        <v>6220.01</v>
      </c>
      <c r="I24" s="803">
        <v>6516.74</v>
      </c>
      <c r="J24" s="222"/>
      <c r="K24" s="222"/>
      <c r="L24" s="222"/>
      <c r="M24" s="222"/>
      <c r="N24" s="222"/>
      <c r="O24" s="222"/>
      <c r="P24" s="222"/>
      <c r="Q24" s="222"/>
      <c r="R24" s="13"/>
      <c r="S24" s="13" t="s">
        <v>591</v>
      </c>
      <c r="T24" s="13" t="s">
        <v>563</v>
      </c>
      <c r="U24" s="966" t="s">
        <v>176</v>
      </c>
      <c r="V24" s="226" t="str">
        <f t="shared" si="0"/>
        <v>2.3.2</v>
      </c>
      <c r="X24" s="13"/>
      <c r="Y24" s="804"/>
      <c r="Z24" s="804"/>
      <c r="AA24" s="804"/>
      <c r="AB24" s="804"/>
      <c r="AC24" s="804"/>
      <c r="AD24" s="799"/>
      <c r="AE24" s="799"/>
      <c r="AF24" s="799"/>
      <c r="AG24" s="799"/>
      <c r="AH24" s="799"/>
      <c r="AI24" s="799"/>
    </row>
    <row r="25" spans="1:35">
      <c r="A25" s="811" t="s">
        <v>727</v>
      </c>
      <c r="B25" s="811" t="s">
        <v>16</v>
      </c>
      <c r="C25" s="805">
        <v>0.70279999999999998</v>
      </c>
      <c r="D25" s="803">
        <v>4032.38</v>
      </c>
      <c r="E25" s="803">
        <v>4410.41</v>
      </c>
      <c r="F25" s="803">
        <v>4765.62</v>
      </c>
      <c r="G25" s="803">
        <v>5151.01</v>
      </c>
      <c r="H25" s="803">
        <v>5678.44</v>
      </c>
      <c r="I25" s="803">
        <v>5975.19</v>
      </c>
      <c r="J25" s="222"/>
      <c r="K25" s="222"/>
      <c r="L25" s="222"/>
      <c r="M25" s="222"/>
      <c r="N25" s="222"/>
      <c r="O25" s="222"/>
      <c r="P25" s="222"/>
      <c r="Q25" s="222"/>
      <c r="R25" s="13"/>
      <c r="S25" s="13" t="s">
        <v>591</v>
      </c>
      <c r="T25" s="13" t="s">
        <v>564</v>
      </c>
      <c r="U25" s="965" t="s">
        <v>383</v>
      </c>
      <c r="V25" s="226" t="str">
        <f t="shared" si="0"/>
        <v>2.3.3</v>
      </c>
      <c r="X25" s="13"/>
      <c r="Y25" s="804"/>
      <c r="Z25" s="804"/>
      <c r="AA25" s="804"/>
      <c r="AB25" s="804"/>
      <c r="AC25" s="804"/>
      <c r="AD25" s="799"/>
      <c r="AE25" s="799"/>
      <c r="AF25" s="799"/>
      <c r="AG25" s="799"/>
      <c r="AH25" s="799"/>
      <c r="AI25" s="799"/>
    </row>
    <row r="26" spans="1:35">
      <c r="A26" s="811" t="s">
        <v>727</v>
      </c>
      <c r="B26" s="811" t="s">
        <v>15</v>
      </c>
      <c r="C26" s="805">
        <v>0.70279999999999998</v>
      </c>
      <c r="D26" s="803">
        <v>3895.33</v>
      </c>
      <c r="E26" s="803">
        <v>4191.53</v>
      </c>
      <c r="F26" s="803">
        <v>4528.25</v>
      </c>
      <c r="G26" s="803">
        <v>4893.4399999999996</v>
      </c>
      <c r="H26" s="803">
        <v>5300.1</v>
      </c>
      <c r="I26" s="803">
        <v>5433.63</v>
      </c>
      <c r="J26" s="222"/>
      <c r="K26" s="222"/>
      <c r="L26" s="222"/>
      <c r="M26" s="222"/>
      <c r="N26" s="222"/>
      <c r="O26" s="222"/>
      <c r="P26" s="222"/>
      <c r="Q26" s="222"/>
      <c r="R26" s="13"/>
      <c r="S26" s="13" t="s">
        <v>591</v>
      </c>
      <c r="T26" s="13" t="s">
        <v>565</v>
      </c>
      <c r="U26" s="965" t="s">
        <v>383</v>
      </c>
      <c r="V26" s="226" t="str">
        <f t="shared" si="0"/>
        <v>2.3.3</v>
      </c>
      <c r="X26" s="13"/>
      <c r="Y26" s="804"/>
      <c r="Z26" s="804"/>
      <c r="AA26" s="804"/>
      <c r="AB26" s="804"/>
      <c r="AC26" s="804"/>
      <c r="AD26" s="799"/>
      <c r="AE26" s="799"/>
      <c r="AF26" s="799"/>
      <c r="AG26" s="799"/>
      <c r="AH26" s="799"/>
      <c r="AI26" s="799"/>
    </row>
    <row r="27" spans="1:35">
      <c r="A27" s="811" t="s">
        <v>727</v>
      </c>
      <c r="B27" s="811" t="s">
        <v>67</v>
      </c>
      <c r="C27" s="805">
        <v>0.70279999999999998</v>
      </c>
      <c r="D27" s="803">
        <v>3787.84</v>
      </c>
      <c r="E27" s="803">
        <v>4052.08</v>
      </c>
      <c r="F27" s="803">
        <v>4339.43</v>
      </c>
      <c r="G27" s="803">
        <v>4649.0600000000004</v>
      </c>
      <c r="H27" s="803">
        <v>4981.91</v>
      </c>
      <c r="I27" s="803">
        <v>5220.5200000000004</v>
      </c>
      <c r="J27" s="222"/>
      <c r="K27" s="222"/>
      <c r="L27" s="222"/>
      <c r="M27" s="222"/>
      <c r="N27" s="222"/>
      <c r="O27" s="222"/>
      <c r="P27" s="222"/>
      <c r="Q27" s="222"/>
      <c r="R27" s="13"/>
      <c r="S27" s="13" t="s">
        <v>591</v>
      </c>
      <c r="T27" s="13" t="s">
        <v>566</v>
      </c>
      <c r="U27" s="965" t="s">
        <v>383</v>
      </c>
      <c r="V27" s="226" t="str">
        <f t="shared" si="0"/>
        <v>2.3.3</v>
      </c>
      <c r="X27" s="13"/>
      <c r="Y27" s="804"/>
      <c r="Z27" s="804"/>
      <c r="AA27" s="804"/>
      <c r="AB27" s="804"/>
      <c r="AC27" s="804"/>
      <c r="AD27" s="799"/>
      <c r="AE27" s="799"/>
      <c r="AF27" s="799"/>
      <c r="AG27" s="799"/>
      <c r="AH27" s="799"/>
      <c r="AI27" s="799"/>
    </row>
    <row r="28" spans="1:35">
      <c r="A28" s="811" t="s">
        <v>727</v>
      </c>
      <c r="B28" s="811" t="s">
        <v>68</v>
      </c>
      <c r="C28" s="805">
        <v>0.70279999999999998</v>
      </c>
      <c r="D28" s="803">
        <v>3566.89</v>
      </c>
      <c r="E28" s="803">
        <v>3814.56</v>
      </c>
      <c r="F28" s="803">
        <v>3969.97</v>
      </c>
      <c r="G28" s="803">
        <v>4429.8900000000003</v>
      </c>
      <c r="H28" s="803">
        <v>4702.42</v>
      </c>
      <c r="I28" s="803">
        <v>5018.1099999999997</v>
      </c>
      <c r="J28" s="222"/>
      <c r="K28" s="222"/>
      <c r="L28" s="222"/>
      <c r="M28" s="222"/>
      <c r="N28" s="222"/>
      <c r="O28" s="222"/>
      <c r="P28" s="222"/>
      <c r="Q28" s="222"/>
      <c r="R28" s="13"/>
      <c r="S28" s="13" t="s">
        <v>591</v>
      </c>
      <c r="T28" s="13" t="s">
        <v>567</v>
      </c>
      <c r="U28" s="967" t="s">
        <v>181</v>
      </c>
      <c r="V28" s="226" t="str">
        <f t="shared" si="0"/>
        <v>2.5.1</v>
      </c>
      <c r="X28" s="13"/>
      <c r="Y28" s="804"/>
      <c r="Z28" s="804"/>
      <c r="AA28" s="804"/>
      <c r="AB28" s="804"/>
      <c r="AC28" s="804"/>
      <c r="AD28" s="799"/>
      <c r="AE28" s="799"/>
      <c r="AF28" s="799"/>
      <c r="AG28" s="799"/>
      <c r="AH28" s="799"/>
      <c r="AI28" s="799"/>
    </row>
    <row r="29" spans="1:35">
      <c r="A29" s="811" t="s">
        <v>727</v>
      </c>
      <c r="B29" s="811" t="s">
        <v>69</v>
      </c>
      <c r="C29" s="805">
        <v>0.70279999999999998</v>
      </c>
      <c r="D29" s="803">
        <v>3448.96</v>
      </c>
      <c r="E29" s="803">
        <v>3662.32</v>
      </c>
      <c r="F29" s="803">
        <v>3869.96</v>
      </c>
      <c r="G29" s="803">
        <v>4331.88</v>
      </c>
      <c r="H29" s="803">
        <v>4436.3900000000003</v>
      </c>
      <c r="I29" s="803">
        <v>4703.2299999999996</v>
      </c>
      <c r="J29" s="222"/>
      <c r="K29" s="222"/>
      <c r="L29" s="222"/>
      <c r="M29" s="222"/>
      <c r="N29" s="222"/>
      <c r="O29" s="222"/>
      <c r="P29" s="222"/>
      <c r="Q29" s="222"/>
      <c r="R29" s="13"/>
      <c r="S29" s="13" t="s">
        <v>591</v>
      </c>
      <c r="T29" s="13" t="s">
        <v>568</v>
      </c>
      <c r="U29" s="967" t="s">
        <v>182</v>
      </c>
      <c r="V29" s="226" t="str">
        <f t="shared" si="0"/>
        <v>2.5.2</v>
      </c>
      <c r="X29" s="13"/>
      <c r="Y29" s="804"/>
      <c r="Z29" s="804"/>
      <c r="AA29" s="804"/>
      <c r="AB29" s="804"/>
      <c r="AC29" s="804"/>
      <c r="AD29" s="799"/>
      <c r="AE29" s="799"/>
      <c r="AF29" s="799"/>
      <c r="AG29" s="799"/>
      <c r="AH29" s="799"/>
      <c r="AI29" s="799"/>
    </row>
    <row r="30" spans="1:35">
      <c r="A30" s="811" t="s">
        <v>727</v>
      </c>
      <c r="B30" s="811" t="s">
        <v>5</v>
      </c>
      <c r="C30" s="805">
        <v>0.84509999999999996</v>
      </c>
      <c r="D30" s="803">
        <v>3281.44</v>
      </c>
      <c r="E30" s="803">
        <v>3486.59</v>
      </c>
      <c r="F30" s="803">
        <v>3628.68</v>
      </c>
      <c r="G30" s="803">
        <v>3770.54</v>
      </c>
      <c r="H30" s="803">
        <v>3922.69</v>
      </c>
      <c r="I30" s="803">
        <v>3995.85</v>
      </c>
      <c r="J30" s="222"/>
      <c r="K30" s="222"/>
      <c r="L30" s="222"/>
      <c r="M30" s="222"/>
      <c r="N30" s="222"/>
      <c r="O30" s="222"/>
      <c r="P30" s="222"/>
      <c r="Q30" s="222"/>
      <c r="R30" s="13"/>
      <c r="S30" s="13" t="s">
        <v>591</v>
      </c>
      <c r="T30" s="13" t="s">
        <v>185</v>
      </c>
      <c r="U30" s="967" t="s">
        <v>184</v>
      </c>
      <c r="V30" s="226" t="str">
        <f t="shared" si="0"/>
        <v>2.4.1</v>
      </c>
      <c r="X30" s="13"/>
      <c r="Y30" s="804"/>
      <c r="Z30" s="804"/>
      <c r="AA30" s="804"/>
      <c r="AB30" s="804"/>
      <c r="AC30" s="804"/>
      <c r="AD30" s="799"/>
      <c r="AE30" s="799"/>
      <c r="AF30" s="799"/>
      <c r="AG30" s="799"/>
      <c r="AH30" s="799"/>
      <c r="AI30" s="799"/>
    </row>
    <row r="31" spans="1:35">
      <c r="A31" s="811" t="s">
        <v>727</v>
      </c>
      <c r="B31" s="811" t="s">
        <v>14</v>
      </c>
      <c r="C31" s="805">
        <v>0.84509999999999996</v>
      </c>
      <c r="D31" s="803">
        <v>3095.23</v>
      </c>
      <c r="E31" s="803">
        <v>3331.58</v>
      </c>
      <c r="F31" s="803">
        <v>3472.38</v>
      </c>
      <c r="G31" s="803">
        <v>3614.47</v>
      </c>
      <c r="H31" s="803">
        <v>3748.49</v>
      </c>
      <c r="I31" s="803">
        <v>3820.45</v>
      </c>
      <c r="J31" s="222"/>
      <c r="K31" s="222"/>
      <c r="L31" s="222"/>
      <c r="M31" s="222"/>
      <c r="N31" s="222"/>
      <c r="O31" s="222"/>
      <c r="P31" s="222"/>
      <c r="Q31" s="222"/>
      <c r="R31" s="13"/>
      <c r="S31" s="13" t="s">
        <v>591</v>
      </c>
      <c r="T31" s="13" t="s">
        <v>331</v>
      </c>
      <c r="U31" s="967" t="s">
        <v>601</v>
      </c>
      <c r="V31" s="226" t="str">
        <f t="shared" si="0"/>
        <v>2.3.8</v>
      </c>
      <c r="X31" s="13"/>
      <c r="Y31" s="804"/>
      <c r="Z31" s="804"/>
      <c r="AA31" s="804"/>
      <c r="AB31" s="804"/>
      <c r="AC31" s="804"/>
      <c r="AD31" s="799"/>
      <c r="AE31" s="799"/>
      <c r="AF31" s="799"/>
      <c r="AG31" s="799"/>
      <c r="AH31" s="799"/>
      <c r="AI31" s="799"/>
    </row>
    <row r="32" spans="1:35">
      <c r="A32" s="811" t="s">
        <v>727</v>
      </c>
      <c r="B32" s="811" t="s">
        <v>8</v>
      </c>
      <c r="C32" s="805">
        <v>0.84509999999999996</v>
      </c>
      <c r="D32" s="803">
        <v>3042.04</v>
      </c>
      <c r="E32" s="803">
        <v>3236.55</v>
      </c>
      <c r="F32" s="803">
        <v>3372.94</v>
      </c>
      <c r="G32" s="803">
        <v>3507.92</v>
      </c>
      <c r="H32" s="803">
        <v>3640.49</v>
      </c>
      <c r="I32" s="803">
        <v>3708.02</v>
      </c>
      <c r="J32" s="222"/>
      <c r="K32" s="222"/>
      <c r="L32" s="222"/>
      <c r="M32" s="222"/>
      <c r="N32" s="222"/>
      <c r="O32" s="222"/>
      <c r="P32" s="222"/>
      <c r="Q32" s="222"/>
      <c r="R32" s="13"/>
      <c r="S32" s="13" t="s">
        <v>558</v>
      </c>
      <c r="T32" s="13" t="s">
        <v>559</v>
      </c>
      <c r="U32" s="967" t="s">
        <v>627</v>
      </c>
      <c r="V32" s="226" t="str">
        <f t="shared" si="0"/>
        <v>2.9.1</v>
      </c>
      <c r="X32" s="13"/>
      <c r="Y32" s="804"/>
      <c r="Z32" s="804"/>
      <c r="AA32" s="804"/>
      <c r="AB32" s="804"/>
      <c r="AC32" s="804"/>
      <c r="AD32" s="799"/>
      <c r="AE32" s="799"/>
      <c r="AF32" s="799"/>
      <c r="AG32" s="799"/>
      <c r="AH32" s="799"/>
      <c r="AI32" s="799"/>
    </row>
    <row r="33" spans="1:36">
      <c r="A33" s="811" t="s">
        <v>727</v>
      </c>
      <c r="B33" s="811" t="s">
        <v>6</v>
      </c>
      <c r="C33" s="805">
        <v>0.84509999999999996</v>
      </c>
      <c r="D33" s="803">
        <v>2928.99</v>
      </c>
      <c r="E33" s="803">
        <v>3117.67</v>
      </c>
      <c r="F33" s="803">
        <v>3245.11</v>
      </c>
      <c r="G33" s="803">
        <v>3380.06</v>
      </c>
      <c r="H33" s="803">
        <v>3505.47</v>
      </c>
      <c r="I33" s="803">
        <v>3570.28</v>
      </c>
      <c r="J33" s="222"/>
      <c r="K33" s="222"/>
      <c r="L33" s="222"/>
      <c r="M33" s="222"/>
      <c r="N33" s="222"/>
      <c r="O33" s="222"/>
      <c r="P33" s="222"/>
      <c r="Q33" s="222"/>
      <c r="R33" s="13"/>
      <c r="S33" s="13" t="s">
        <v>558</v>
      </c>
      <c r="T33" s="13" t="s">
        <v>560</v>
      </c>
      <c r="U33" s="967" t="s">
        <v>627</v>
      </c>
      <c r="V33" s="226" t="str">
        <f t="shared" si="0"/>
        <v>2.9.1</v>
      </c>
      <c r="X33" s="13"/>
      <c r="Y33" s="804"/>
      <c r="Z33" s="804"/>
      <c r="AA33" s="804"/>
      <c r="AB33" s="804"/>
      <c r="AC33" s="804"/>
      <c r="AD33" s="799"/>
      <c r="AE33" s="799"/>
      <c r="AF33" s="799"/>
      <c r="AG33" s="799"/>
      <c r="AH33" s="799"/>
      <c r="AI33" s="799"/>
    </row>
    <row r="34" spans="1:36">
      <c r="A34" s="811" t="s">
        <v>727</v>
      </c>
      <c r="B34" s="811" t="s">
        <v>7</v>
      </c>
      <c r="C34" s="805">
        <v>0.84509999999999996</v>
      </c>
      <c r="D34" s="803">
        <v>2802.62</v>
      </c>
      <c r="E34" s="803">
        <v>2993.55</v>
      </c>
      <c r="F34" s="803">
        <v>3153.75</v>
      </c>
      <c r="G34" s="803">
        <v>3253.48</v>
      </c>
      <c r="H34" s="803">
        <v>3353.2</v>
      </c>
      <c r="I34" s="803">
        <v>3411.6</v>
      </c>
      <c r="J34" s="222"/>
      <c r="K34" s="222"/>
      <c r="L34" s="222"/>
      <c r="M34" s="222"/>
      <c r="N34" s="222"/>
      <c r="O34" s="222"/>
      <c r="P34" s="222"/>
      <c r="Q34" s="222"/>
      <c r="R34" s="13"/>
      <c r="S34" s="13" t="s">
        <v>558</v>
      </c>
      <c r="T34" s="13" t="s">
        <v>561</v>
      </c>
      <c r="U34" s="967" t="s">
        <v>627</v>
      </c>
      <c r="V34" s="226" t="str">
        <f t="shared" si="0"/>
        <v>2.9.1</v>
      </c>
      <c r="X34" s="13"/>
      <c r="Y34" s="804"/>
      <c r="Z34" s="804"/>
      <c r="AA34" s="804"/>
      <c r="AB34" s="804"/>
      <c r="AC34" s="804"/>
      <c r="AD34" s="799"/>
      <c r="AE34" s="799"/>
      <c r="AF34" s="799"/>
      <c r="AG34" s="799"/>
      <c r="AH34" s="799"/>
      <c r="AI34" s="799"/>
    </row>
    <row r="35" spans="1:36">
      <c r="A35" s="811" t="s">
        <v>727</v>
      </c>
      <c r="B35" s="811" t="s">
        <v>13</v>
      </c>
      <c r="C35" s="805">
        <v>0.84509999999999996</v>
      </c>
      <c r="D35" s="803">
        <v>2762.69</v>
      </c>
      <c r="E35" s="803">
        <v>2968.02</v>
      </c>
      <c r="F35" s="803">
        <v>3017.99</v>
      </c>
      <c r="G35" s="803">
        <v>3132.21</v>
      </c>
      <c r="H35" s="803">
        <v>3217.92</v>
      </c>
      <c r="I35" s="803">
        <v>3296.43</v>
      </c>
      <c r="J35" s="222"/>
      <c r="K35" s="222"/>
      <c r="L35" s="222"/>
      <c r="M35" s="222"/>
      <c r="N35" s="222"/>
      <c r="O35" s="222"/>
      <c r="P35" s="222"/>
      <c r="Q35" s="222"/>
      <c r="R35" s="13"/>
      <c r="S35" s="13" t="s">
        <v>558</v>
      </c>
      <c r="T35" s="13" t="s">
        <v>562</v>
      </c>
      <c r="U35" s="967" t="s">
        <v>628</v>
      </c>
      <c r="V35" s="226" t="str">
        <f t="shared" si="0"/>
        <v>2.9.2</v>
      </c>
      <c r="X35" s="13"/>
      <c r="Y35" s="804"/>
      <c r="Z35" s="804"/>
      <c r="AA35" s="804"/>
      <c r="AB35" s="804"/>
      <c r="AC35" s="804"/>
      <c r="AD35" s="799"/>
      <c r="AE35" s="799"/>
      <c r="AF35" s="799"/>
      <c r="AG35" s="799"/>
      <c r="AH35" s="799"/>
      <c r="AI35" s="799"/>
    </row>
    <row r="36" spans="1:36">
      <c r="A36" s="811" t="s">
        <v>727</v>
      </c>
      <c r="B36" s="811" t="s">
        <v>12</v>
      </c>
      <c r="C36" s="805">
        <v>0.84509999999999996</v>
      </c>
      <c r="D36" s="803">
        <v>2601.6</v>
      </c>
      <c r="E36" s="803">
        <v>2835.82</v>
      </c>
      <c r="F36" s="803">
        <v>2921.62</v>
      </c>
      <c r="G36" s="803">
        <v>3036.03</v>
      </c>
      <c r="H36" s="803">
        <v>3114.63</v>
      </c>
      <c r="I36" s="803">
        <v>3229.97</v>
      </c>
      <c r="J36" s="222"/>
      <c r="K36" s="222"/>
      <c r="L36" s="222"/>
      <c r="M36" s="222"/>
      <c r="N36" s="222"/>
      <c r="O36" s="222"/>
      <c r="P36" s="222"/>
      <c r="Q36" s="222"/>
      <c r="R36" s="13"/>
      <c r="S36" s="13" t="s">
        <v>558</v>
      </c>
      <c r="T36" s="13" t="s">
        <v>563</v>
      </c>
      <c r="U36" s="967" t="s">
        <v>628</v>
      </c>
      <c r="V36" s="226" t="str">
        <f t="shared" si="0"/>
        <v>2.9.2</v>
      </c>
      <c r="X36" s="13"/>
      <c r="Y36" s="804"/>
      <c r="Z36" s="804"/>
      <c r="AA36" s="804"/>
      <c r="AB36" s="804"/>
      <c r="AC36" s="804"/>
      <c r="AD36" s="799"/>
      <c r="AE36" s="799"/>
      <c r="AF36" s="799"/>
      <c r="AG36" s="799"/>
      <c r="AH36" s="799"/>
      <c r="AI36" s="799"/>
    </row>
    <row r="37" spans="1:36">
      <c r="A37" s="811" t="s">
        <v>727</v>
      </c>
      <c r="B37" s="811" t="s">
        <v>11</v>
      </c>
      <c r="C37" s="805">
        <v>0.84509999999999996</v>
      </c>
      <c r="D37" s="803">
        <v>2582.16</v>
      </c>
      <c r="E37" s="803">
        <v>2784.28</v>
      </c>
      <c r="F37" s="803">
        <v>2834.67</v>
      </c>
      <c r="G37" s="803">
        <v>2906.58</v>
      </c>
      <c r="H37" s="803">
        <v>3064.63</v>
      </c>
      <c r="I37" s="803">
        <v>3229.97</v>
      </c>
      <c r="J37" s="222"/>
      <c r="K37" s="222"/>
      <c r="L37" s="222"/>
      <c r="M37" s="222"/>
      <c r="N37" s="222"/>
      <c r="O37" s="222"/>
      <c r="P37" s="222"/>
      <c r="Q37" s="222"/>
      <c r="R37" s="13"/>
      <c r="S37" s="13" t="s">
        <v>558</v>
      </c>
      <c r="T37" s="13" t="s">
        <v>564</v>
      </c>
      <c r="U37" s="967" t="s">
        <v>629</v>
      </c>
      <c r="V37" s="226" t="str">
        <f t="shared" si="0"/>
        <v>2.9.3</v>
      </c>
      <c r="X37" s="13"/>
      <c r="Y37" s="804"/>
      <c r="Z37" s="804"/>
      <c r="AA37" s="804"/>
      <c r="AB37" s="804"/>
      <c r="AC37" s="804"/>
      <c r="AD37" s="799"/>
      <c r="AE37" s="799"/>
      <c r="AF37" s="799"/>
      <c r="AG37" s="799"/>
      <c r="AH37" s="799"/>
      <c r="AI37" s="799"/>
    </row>
    <row r="38" spans="1:36">
      <c r="A38" s="811" t="s">
        <v>727</v>
      </c>
      <c r="B38" s="811" t="s">
        <v>10</v>
      </c>
      <c r="C38" s="805">
        <v>0.84509999999999996</v>
      </c>
      <c r="D38" s="803"/>
      <c r="E38" s="803">
        <v>2355.52</v>
      </c>
      <c r="F38" s="803">
        <v>2388.86</v>
      </c>
      <c r="G38" s="803">
        <v>2430.5500000000002</v>
      </c>
      <c r="H38" s="803">
        <v>2469.42</v>
      </c>
      <c r="I38" s="803">
        <v>2569.4699999999998</v>
      </c>
      <c r="J38" s="222"/>
      <c r="K38" s="222"/>
      <c r="L38" s="222"/>
      <c r="M38" s="222"/>
      <c r="N38" s="222"/>
      <c r="O38" s="222"/>
      <c r="P38" s="222"/>
      <c r="Q38" s="222"/>
      <c r="R38" s="13"/>
      <c r="S38" s="13" t="s">
        <v>558</v>
      </c>
      <c r="T38" s="13" t="s">
        <v>565</v>
      </c>
      <c r="U38" s="967" t="s">
        <v>629</v>
      </c>
      <c r="V38" s="226" t="str">
        <f t="shared" si="0"/>
        <v>2.9.3</v>
      </c>
      <c r="X38" s="13"/>
      <c r="Y38" s="13"/>
      <c r="Z38" s="13"/>
      <c r="AA38" s="13"/>
      <c r="AB38" s="13"/>
      <c r="AC38" s="13"/>
      <c r="AD38" s="799"/>
      <c r="AE38" s="799"/>
      <c r="AF38" s="799"/>
      <c r="AG38" s="799"/>
      <c r="AH38" s="799"/>
      <c r="AI38" s="799"/>
      <c r="AJ38" s="13"/>
    </row>
    <row r="39" spans="1:36">
      <c r="A39" s="1382" t="s">
        <v>749</v>
      </c>
      <c r="B39" s="1382"/>
      <c r="C39" s="1382"/>
      <c r="D39" s="1382"/>
      <c r="E39" s="1382"/>
      <c r="F39" s="1382"/>
      <c r="G39" s="1382"/>
      <c r="H39" s="1382"/>
      <c r="I39" s="1382"/>
      <c r="J39" s="222"/>
      <c r="K39" s="222"/>
      <c r="L39" s="222"/>
      <c r="M39" s="222"/>
      <c r="N39" s="222"/>
      <c r="O39" s="222"/>
      <c r="P39" s="222"/>
      <c r="Q39" s="222"/>
      <c r="R39" s="13"/>
      <c r="S39" s="13" t="s">
        <v>558</v>
      </c>
      <c r="T39" s="13" t="s">
        <v>566</v>
      </c>
      <c r="U39" s="967" t="s">
        <v>629</v>
      </c>
      <c r="V39" s="226" t="str">
        <f t="shared" si="0"/>
        <v>2.9.3</v>
      </c>
      <c r="X39" s="13"/>
      <c r="Y39" s="13"/>
      <c r="Z39" s="13"/>
      <c r="AA39" s="13"/>
      <c r="AB39" s="13"/>
      <c r="AC39" s="13"/>
      <c r="AD39" s="799"/>
      <c r="AE39" s="799"/>
      <c r="AF39" s="799"/>
      <c r="AG39" s="799"/>
      <c r="AH39" s="799"/>
      <c r="AI39" s="799"/>
      <c r="AJ39" s="13"/>
    </row>
    <row r="40" spans="1:36">
      <c r="A40" s="811" t="s">
        <v>101</v>
      </c>
      <c r="B40" s="811" t="s">
        <v>84</v>
      </c>
      <c r="C40" s="812">
        <v>0.4647</v>
      </c>
      <c r="D40" s="803">
        <v>4129.7700000000004</v>
      </c>
      <c r="E40" s="803">
        <v>4255.33</v>
      </c>
      <c r="F40" s="803">
        <v>4804.4399999999996</v>
      </c>
      <c r="G40" s="803">
        <v>5216.2299999999996</v>
      </c>
      <c r="H40" s="803">
        <v>5833.95</v>
      </c>
      <c r="I40" s="803">
        <v>6211.42</v>
      </c>
      <c r="J40" s="222"/>
      <c r="K40" s="222"/>
      <c r="L40" s="222"/>
      <c r="M40" s="222"/>
      <c r="N40" s="222"/>
      <c r="O40" s="222"/>
      <c r="P40" s="222"/>
      <c r="Q40" s="222"/>
      <c r="R40" s="13"/>
      <c r="S40" s="13" t="s">
        <v>558</v>
      </c>
      <c r="T40" s="13" t="s">
        <v>567</v>
      </c>
      <c r="U40" s="967" t="s">
        <v>630</v>
      </c>
      <c r="V40" s="226" t="str">
        <f t="shared" si="0"/>
        <v>2.9.4</v>
      </c>
      <c r="X40" s="13"/>
      <c r="Y40" s="13"/>
      <c r="Z40" s="13"/>
      <c r="AA40" s="13"/>
      <c r="AB40" s="13"/>
      <c r="AC40" s="13"/>
      <c r="AD40" s="799"/>
      <c r="AE40" s="799"/>
      <c r="AF40" s="799"/>
      <c r="AG40" s="799"/>
      <c r="AH40" s="799"/>
      <c r="AI40" s="799"/>
      <c r="AJ40" s="13"/>
    </row>
    <row r="41" spans="1:36">
      <c r="A41" s="811" t="s">
        <v>101</v>
      </c>
      <c r="B41" s="811" t="s">
        <v>85</v>
      </c>
      <c r="C41" s="812">
        <v>0.50449999999999995</v>
      </c>
      <c r="D41" s="803">
        <v>3751.26</v>
      </c>
      <c r="E41" s="803">
        <v>4083.75</v>
      </c>
      <c r="F41" s="803">
        <v>4529.8599999999997</v>
      </c>
      <c r="G41" s="803">
        <v>4804.4399999999996</v>
      </c>
      <c r="H41" s="803">
        <v>5353.48</v>
      </c>
      <c r="I41" s="803">
        <v>5676.08</v>
      </c>
      <c r="J41" s="803"/>
      <c r="K41" s="803"/>
      <c r="L41" s="803"/>
      <c r="M41" s="803"/>
      <c r="N41" s="803"/>
      <c r="O41" s="803"/>
      <c r="P41" s="803"/>
      <c r="Q41" s="803"/>
      <c r="R41" s="13"/>
      <c r="S41" s="13" t="s">
        <v>558</v>
      </c>
      <c r="T41" s="13" t="s">
        <v>568</v>
      </c>
      <c r="U41" s="967" t="s">
        <v>631</v>
      </c>
      <c r="V41" s="226" t="str">
        <f t="shared" si="0"/>
        <v>2.9.5</v>
      </c>
      <c r="X41" s="13"/>
      <c r="Y41" s="13"/>
      <c r="Z41" s="13"/>
      <c r="AA41" s="13"/>
      <c r="AB41" s="13"/>
      <c r="AC41" s="13"/>
      <c r="AD41" s="799"/>
      <c r="AE41" s="799"/>
      <c r="AF41" s="799"/>
      <c r="AG41" s="799"/>
      <c r="AH41" s="799"/>
      <c r="AI41" s="799"/>
      <c r="AJ41" s="13"/>
    </row>
    <row r="42" spans="1:36">
      <c r="A42" s="811" t="s">
        <v>101</v>
      </c>
      <c r="B42" s="811" t="s">
        <v>86</v>
      </c>
      <c r="C42" s="812">
        <v>0.74350000000000005</v>
      </c>
      <c r="D42" s="803">
        <v>3662.48</v>
      </c>
      <c r="E42" s="803">
        <v>3994.55</v>
      </c>
      <c r="F42" s="803">
        <v>4296.5200000000004</v>
      </c>
      <c r="G42" s="803">
        <v>4667.1400000000003</v>
      </c>
      <c r="H42" s="803">
        <v>5078.96</v>
      </c>
      <c r="I42" s="803">
        <v>5326.04</v>
      </c>
      <c r="J42" s="803"/>
      <c r="K42" s="803"/>
      <c r="L42" s="803"/>
      <c r="M42" s="803"/>
      <c r="N42" s="803"/>
      <c r="O42" s="803"/>
      <c r="P42" s="803"/>
      <c r="Q42" s="803"/>
      <c r="R42" s="803"/>
      <c r="S42" s="13" t="s">
        <v>558</v>
      </c>
      <c r="T42" s="13" t="s">
        <v>185</v>
      </c>
      <c r="U42" s="967" t="s">
        <v>632</v>
      </c>
      <c r="V42" s="226" t="str">
        <f t="shared" si="0"/>
        <v>2.9.6</v>
      </c>
      <c r="X42" s="13"/>
      <c r="Y42" s="13"/>
      <c r="Z42" s="13"/>
      <c r="AA42" s="13"/>
      <c r="AB42" s="13"/>
      <c r="AC42" s="13"/>
      <c r="AD42" s="13"/>
      <c r="AE42" s="13"/>
      <c r="AF42" s="13"/>
      <c r="AG42" s="13"/>
      <c r="AH42" s="13"/>
      <c r="AI42" s="13"/>
      <c r="AJ42" s="13"/>
    </row>
    <row r="43" spans="1:36">
      <c r="A43" s="811" t="s">
        <v>101</v>
      </c>
      <c r="B43" s="811" t="s">
        <v>87</v>
      </c>
      <c r="C43" s="812">
        <v>0.74350000000000005</v>
      </c>
      <c r="D43" s="803">
        <v>3525.89</v>
      </c>
      <c r="E43" s="803">
        <v>3843.52</v>
      </c>
      <c r="F43" s="803">
        <v>4118.1000000000004</v>
      </c>
      <c r="G43" s="803">
        <v>4433.8100000000004</v>
      </c>
      <c r="H43" s="803">
        <v>4941.6899999999996</v>
      </c>
      <c r="I43" s="803">
        <v>5161.3</v>
      </c>
      <c r="J43" s="803"/>
      <c r="K43" s="803"/>
      <c r="L43" s="803"/>
      <c r="M43" s="803"/>
      <c r="N43" s="803"/>
      <c r="O43" s="803"/>
      <c r="P43" s="803"/>
      <c r="Q43" s="803"/>
      <c r="R43" s="803"/>
      <c r="S43" s="13" t="s">
        <v>558</v>
      </c>
      <c r="T43" s="13" t="s">
        <v>479</v>
      </c>
      <c r="U43" s="967" t="s">
        <v>384</v>
      </c>
      <c r="V43" s="226" t="str">
        <f t="shared" si="0"/>
        <v>2.3.4</v>
      </c>
      <c r="X43" s="13"/>
      <c r="Y43" s="13"/>
      <c r="Z43" s="13"/>
      <c r="AA43" s="13"/>
      <c r="AB43" s="13"/>
      <c r="AC43" s="13"/>
      <c r="AD43" s="13"/>
      <c r="AE43" s="13"/>
      <c r="AF43" s="13"/>
      <c r="AG43" s="13"/>
      <c r="AH43" s="13"/>
      <c r="AI43" s="13"/>
      <c r="AJ43" s="13"/>
    </row>
    <row r="44" spans="1:36">
      <c r="A44" s="811" t="s">
        <v>101</v>
      </c>
      <c r="B44" s="811" t="s">
        <v>88</v>
      </c>
      <c r="C44" s="812">
        <v>0.74350000000000005</v>
      </c>
      <c r="D44" s="803">
        <v>3507.36</v>
      </c>
      <c r="E44" s="803">
        <v>3804.1</v>
      </c>
      <c r="F44" s="803">
        <v>4109.21</v>
      </c>
      <c r="G44" s="803">
        <v>4419.58</v>
      </c>
      <c r="H44" s="803">
        <v>4762.78</v>
      </c>
      <c r="I44" s="803">
        <v>5002.9799999999996</v>
      </c>
      <c r="J44" s="803"/>
      <c r="K44" s="803"/>
      <c r="L44" s="803"/>
      <c r="M44" s="803"/>
      <c r="N44" s="803"/>
      <c r="O44" s="803"/>
      <c r="P44" s="803"/>
      <c r="Q44" s="803"/>
      <c r="R44" s="803"/>
      <c r="S44" s="13" t="s">
        <v>558</v>
      </c>
      <c r="T44" s="13" t="s">
        <v>572</v>
      </c>
      <c r="U44" s="967" t="s">
        <v>385</v>
      </c>
      <c r="V44" s="226" t="str">
        <f t="shared" si="0"/>
        <v>2.3.5</v>
      </c>
      <c r="X44" s="13"/>
      <c r="Y44" s="13"/>
      <c r="Z44" s="13"/>
      <c r="AA44" s="13"/>
      <c r="AB44" s="13"/>
      <c r="AC44" s="13"/>
      <c r="AD44" s="13"/>
      <c r="AE44" s="13"/>
      <c r="AF44" s="13"/>
      <c r="AG44" s="13"/>
      <c r="AH44" s="13"/>
      <c r="AI44" s="13"/>
      <c r="AJ44" s="13"/>
    </row>
    <row r="45" spans="1:36">
      <c r="A45" s="811" t="s">
        <v>101</v>
      </c>
      <c r="B45" s="811" t="s">
        <v>89</v>
      </c>
      <c r="C45" s="812">
        <v>0.74350000000000005</v>
      </c>
      <c r="D45" s="803">
        <v>3447.95</v>
      </c>
      <c r="E45" s="803">
        <v>3708.47</v>
      </c>
      <c r="F45" s="803">
        <v>4049.44</v>
      </c>
      <c r="G45" s="803">
        <v>4323.95</v>
      </c>
      <c r="H45" s="803">
        <v>4667.1400000000003</v>
      </c>
      <c r="I45" s="803">
        <v>4838.72</v>
      </c>
      <c r="J45" s="803"/>
      <c r="K45" s="803"/>
      <c r="L45" s="803"/>
      <c r="M45" s="803"/>
      <c r="N45" s="803"/>
      <c r="O45" s="803"/>
      <c r="P45" s="803"/>
      <c r="Q45" s="803"/>
      <c r="R45" s="803"/>
      <c r="S45" s="13" t="s">
        <v>558</v>
      </c>
      <c r="T45" s="13" t="s">
        <v>569</v>
      </c>
      <c r="U45" s="967" t="s">
        <v>551</v>
      </c>
      <c r="V45" s="226" t="str">
        <f t="shared" si="0"/>
        <v>2.3.6</v>
      </c>
      <c r="X45" s="13"/>
      <c r="Y45" s="13"/>
      <c r="Z45" s="13"/>
      <c r="AA45" s="13"/>
      <c r="AB45" s="13"/>
      <c r="AC45" s="13"/>
      <c r="AD45" s="13"/>
      <c r="AE45" s="13"/>
      <c r="AF45" s="13"/>
      <c r="AG45" s="13"/>
      <c r="AH45" s="13"/>
      <c r="AI45" s="13"/>
      <c r="AJ45" s="13"/>
    </row>
    <row r="46" spans="1:36">
      <c r="A46" s="811" t="s">
        <v>101</v>
      </c>
      <c r="B46" s="811" t="s">
        <v>90</v>
      </c>
      <c r="C46" s="812">
        <v>0.74350000000000005</v>
      </c>
      <c r="D46" s="803">
        <v>3400.6</v>
      </c>
      <c r="E46" s="803">
        <v>3697.96</v>
      </c>
      <c r="F46" s="803">
        <v>4024.89</v>
      </c>
      <c r="G46" s="803">
        <v>4313.1499999999996</v>
      </c>
      <c r="H46" s="803">
        <v>4670.07</v>
      </c>
      <c r="I46" s="803">
        <v>4821.07</v>
      </c>
      <c r="J46" s="803"/>
      <c r="K46" s="803"/>
      <c r="L46" s="803"/>
      <c r="M46" s="803"/>
      <c r="N46" s="803"/>
      <c r="O46" s="803"/>
      <c r="P46" s="803"/>
      <c r="Q46" s="803"/>
      <c r="R46" s="803"/>
      <c r="S46" s="13" t="s">
        <v>558</v>
      </c>
      <c r="T46" s="13" t="s">
        <v>563</v>
      </c>
      <c r="U46" s="967" t="s">
        <v>573</v>
      </c>
      <c r="V46" s="226" t="str">
        <f t="shared" si="0"/>
        <v>2.3.7</v>
      </c>
      <c r="X46" s="13"/>
      <c r="Y46" s="13"/>
      <c r="Z46" s="13"/>
      <c r="AA46" s="13"/>
      <c r="AB46" s="13"/>
      <c r="AC46" s="13"/>
      <c r="AD46" s="13"/>
      <c r="AE46" s="13"/>
      <c r="AF46" s="13"/>
      <c r="AG46" s="13"/>
      <c r="AH46" s="13"/>
      <c r="AI46" s="13"/>
      <c r="AJ46" s="13"/>
    </row>
    <row r="47" spans="1:36">
      <c r="A47" s="811" t="s">
        <v>101</v>
      </c>
      <c r="B47" s="811" t="s">
        <v>91</v>
      </c>
      <c r="C47" s="812">
        <v>0.74350000000000005</v>
      </c>
      <c r="D47" s="803">
        <v>3312.44</v>
      </c>
      <c r="E47" s="803">
        <v>3645.37</v>
      </c>
      <c r="F47" s="803">
        <v>3819.73</v>
      </c>
      <c r="G47" s="803">
        <v>4258.9799999999996</v>
      </c>
      <c r="H47" s="803">
        <v>4602.18</v>
      </c>
      <c r="I47" s="803">
        <v>4808.08</v>
      </c>
      <c r="J47" s="803"/>
      <c r="K47" s="803"/>
      <c r="L47" s="803"/>
      <c r="M47" s="803"/>
      <c r="N47" s="803"/>
      <c r="O47" s="803"/>
      <c r="P47" s="803"/>
      <c r="Q47" s="803"/>
      <c r="R47" s="803"/>
      <c r="S47" s="13" t="s">
        <v>558</v>
      </c>
      <c r="T47" s="13" t="s">
        <v>571</v>
      </c>
      <c r="U47" s="967" t="s">
        <v>186</v>
      </c>
      <c r="V47" s="226" t="str">
        <f t="shared" si="0"/>
        <v>2.4.2</v>
      </c>
      <c r="X47" s="13"/>
      <c r="Y47" s="13"/>
      <c r="Z47" s="13"/>
      <c r="AA47" s="13"/>
      <c r="AB47" s="13"/>
      <c r="AC47" s="13"/>
      <c r="AD47" s="13"/>
      <c r="AE47" s="13"/>
      <c r="AF47" s="13"/>
      <c r="AG47" s="13"/>
      <c r="AH47" s="13"/>
      <c r="AI47" s="13"/>
      <c r="AJ47" s="13"/>
    </row>
    <row r="48" spans="1:36">
      <c r="A48" s="811" t="s">
        <v>101</v>
      </c>
      <c r="B48" s="811" t="s">
        <v>92</v>
      </c>
      <c r="C48" s="812">
        <v>0.74350000000000005</v>
      </c>
      <c r="D48" s="803">
        <v>3244.38</v>
      </c>
      <c r="E48" s="803">
        <v>3575.21</v>
      </c>
      <c r="F48" s="803">
        <v>3748.45</v>
      </c>
      <c r="G48" s="803">
        <v>4186.72</v>
      </c>
      <c r="H48" s="803">
        <v>4529.8599999999997</v>
      </c>
      <c r="I48" s="803">
        <v>4735.78</v>
      </c>
      <c r="J48" s="803"/>
      <c r="K48" s="803"/>
      <c r="L48" s="803"/>
      <c r="M48" s="803"/>
      <c r="N48" s="803"/>
      <c r="O48" s="803"/>
      <c r="P48" s="803"/>
      <c r="Q48" s="803"/>
      <c r="R48" s="803"/>
      <c r="S48" s="13" t="s">
        <v>558</v>
      </c>
      <c r="T48" s="13" t="s">
        <v>570</v>
      </c>
      <c r="U48" s="967" t="s">
        <v>187</v>
      </c>
      <c r="V48" s="226" t="str">
        <f t="shared" si="0"/>
        <v>2.4.4</v>
      </c>
      <c r="X48" s="13"/>
      <c r="Y48" s="13"/>
      <c r="Z48" s="13"/>
      <c r="AA48" s="13"/>
      <c r="AB48" s="13"/>
      <c r="AC48" s="13"/>
      <c r="AD48" s="13"/>
      <c r="AE48" s="13"/>
      <c r="AF48" s="13"/>
      <c r="AG48" s="13"/>
      <c r="AH48" s="13"/>
      <c r="AI48" s="13"/>
      <c r="AJ48" s="13"/>
    </row>
    <row r="49" spans="1:36">
      <c r="A49" s="811" t="s">
        <v>101</v>
      </c>
      <c r="B49" s="811" t="s">
        <v>93</v>
      </c>
      <c r="C49" s="812">
        <v>0.74350000000000005</v>
      </c>
      <c r="D49" s="803">
        <v>3096.29</v>
      </c>
      <c r="E49" s="803">
        <v>3416.24</v>
      </c>
      <c r="F49" s="803">
        <v>3576.22</v>
      </c>
      <c r="G49" s="803">
        <v>4050.58</v>
      </c>
      <c r="H49" s="803">
        <v>4435.04</v>
      </c>
      <c r="I49" s="803">
        <v>4750.84</v>
      </c>
      <c r="J49" s="803"/>
      <c r="K49" s="803"/>
      <c r="L49" s="803"/>
      <c r="M49" s="803"/>
      <c r="N49" s="803"/>
      <c r="O49" s="803"/>
      <c r="P49" s="803"/>
      <c r="Q49" s="803"/>
      <c r="R49" s="803"/>
      <c r="S49" s="13" t="s">
        <v>558</v>
      </c>
      <c r="T49" s="13" t="s">
        <v>550</v>
      </c>
      <c r="U49" s="967" t="s">
        <v>183</v>
      </c>
      <c r="V49" s="226" t="str">
        <f t="shared" si="0"/>
        <v>2.5.3</v>
      </c>
      <c r="X49" s="13"/>
      <c r="Y49" s="13"/>
      <c r="Z49" s="13"/>
      <c r="AA49" s="13"/>
      <c r="AB49" s="13"/>
      <c r="AC49" s="13"/>
      <c r="AD49" s="13"/>
      <c r="AE49" s="13"/>
      <c r="AF49" s="13"/>
      <c r="AG49" s="13"/>
      <c r="AH49" s="13"/>
      <c r="AI49" s="13"/>
      <c r="AJ49" s="13"/>
    </row>
    <row r="50" spans="1:36">
      <c r="A50" s="811" t="s">
        <v>101</v>
      </c>
      <c r="B50" s="811" t="s">
        <v>94</v>
      </c>
      <c r="C50" s="812">
        <v>0.74350000000000005</v>
      </c>
      <c r="D50" s="803">
        <v>3012.84</v>
      </c>
      <c r="E50" s="803">
        <v>3299.02</v>
      </c>
      <c r="F50" s="803">
        <v>3561.97</v>
      </c>
      <c r="G50" s="803">
        <v>3944.47</v>
      </c>
      <c r="H50" s="803">
        <v>4303.05</v>
      </c>
      <c r="I50" s="803">
        <v>4577.9799999999996</v>
      </c>
      <c r="J50" s="803"/>
      <c r="K50" s="803"/>
      <c r="L50" s="803"/>
      <c r="M50" s="803"/>
      <c r="N50" s="803"/>
      <c r="O50" s="803"/>
      <c r="P50" s="803"/>
      <c r="Q50" s="803"/>
      <c r="R50" s="803"/>
      <c r="S50" s="13" t="s">
        <v>558</v>
      </c>
      <c r="T50" s="13" t="s">
        <v>613</v>
      </c>
      <c r="U50" s="967" t="s">
        <v>599</v>
      </c>
      <c r="V50" s="226" t="str">
        <f t="shared" si="0"/>
        <v>2.8.3</v>
      </c>
      <c r="X50" s="13"/>
      <c r="Y50" s="13"/>
      <c r="Z50" s="13"/>
      <c r="AA50" s="13"/>
      <c r="AB50" s="13"/>
      <c r="AC50" s="13"/>
      <c r="AD50" s="13"/>
      <c r="AE50" s="13"/>
      <c r="AF50" s="13"/>
      <c r="AG50" s="13"/>
      <c r="AH50" s="13"/>
      <c r="AI50" s="13"/>
      <c r="AJ50" s="13"/>
    </row>
    <row r="51" spans="1:36">
      <c r="A51" s="811" t="s">
        <v>101</v>
      </c>
      <c r="B51" s="811" t="s">
        <v>95</v>
      </c>
      <c r="C51" s="812">
        <v>0.88139999999999996</v>
      </c>
      <c r="D51" s="803">
        <v>3012.84</v>
      </c>
      <c r="E51" s="803">
        <v>3299.02</v>
      </c>
      <c r="F51" s="803">
        <v>3561.97</v>
      </c>
      <c r="G51" s="803">
        <v>3944.47</v>
      </c>
      <c r="H51" s="803">
        <v>4303.05</v>
      </c>
      <c r="I51" s="803">
        <v>4577.9799999999996</v>
      </c>
      <c r="J51" s="803"/>
      <c r="K51" s="803"/>
      <c r="L51" s="803"/>
      <c r="M51" s="803"/>
      <c r="N51" s="803"/>
      <c r="O51" s="803"/>
      <c r="P51" s="803"/>
      <c r="Q51" s="803"/>
      <c r="R51" s="803"/>
      <c r="S51" s="13" t="s">
        <v>558</v>
      </c>
      <c r="T51" s="13" t="s">
        <v>482</v>
      </c>
      <c r="U51" s="967" t="s">
        <v>519</v>
      </c>
      <c r="V51" s="226" t="str">
        <f t="shared" si="0"/>
        <v>2.8.2</v>
      </c>
      <c r="X51" s="13"/>
      <c r="Y51" s="13"/>
      <c r="Z51" s="13"/>
      <c r="AA51" s="13"/>
      <c r="AB51" s="13"/>
      <c r="AC51" s="13"/>
      <c r="AD51" s="13"/>
      <c r="AE51" s="13"/>
      <c r="AF51" s="13"/>
      <c r="AG51" s="13"/>
      <c r="AH51" s="13"/>
      <c r="AI51" s="13"/>
      <c r="AJ51" s="13"/>
    </row>
    <row r="52" spans="1:36">
      <c r="A52" s="811" t="s">
        <v>101</v>
      </c>
      <c r="B52" s="811" t="s">
        <v>96</v>
      </c>
      <c r="C52" s="812">
        <v>0.88139999999999996</v>
      </c>
      <c r="D52" s="803">
        <v>2969.94</v>
      </c>
      <c r="E52" s="803">
        <v>3227.29</v>
      </c>
      <c r="F52" s="803">
        <v>3454.4</v>
      </c>
      <c r="G52" s="803">
        <v>3669.56</v>
      </c>
      <c r="H52" s="803">
        <v>3878.72</v>
      </c>
      <c r="I52" s="803">
        <v>4096.87</v>
      </c>
      <c r="J52" s="803"/>
      <c r="K52" s="803"/>
      <c r="L52" s="803"/>
      <c r="M52" s="803"/>
      <c r="N52" s="803"/>
      <c r="O52" s="803"/>
      <c r="P52" s="803"/>
      <c r="Q52" s="803"/>
      <c r="R52" s="803"/>
      <c r="S52" s="13" t="s">
        <v>558</v>
      </c>
      <c r="T52" s="13" t="s">
        <v>188</v>
      </c>
      <c r="U52" s="967" t="s">
        <v>518</v>
      </c>
      <c r="V52" s="226" t="str">
        <f t="shared" si="0"/>
        <v>2.8.1</v>
      </c>
      <c r="X52" s="13"/>
      <c r="Y52" s="13"/>
      <c r="Z52" s="13"/>
      <c r="AA52" s="13"/>
      <c r="AB52" s="13"/>
      <c r="AC52" s="13"/>
      <c r="AD52" s="13"/>
      <c r="AE52" s="13"/>
      <c r="AF52" s="13"/>
      <c r="AG52" s="13"/>
      <c r="AH52" s="13"/>
      <c r="AI52" s="13"/>
      <c r="AJ52" s="13"/>
    </row>
    <row r="53" spans="1:36">
      <c r="A53" s="811" t="s">
        <v>101</v>
      </c>
      <c r="B53" s="811" t="s">
        <v>97</v>
      </c>
      <c r="C53" s="812">
        <v>0.88139999999999996</v>
      </c>
      <c r="D53" s="803">
        <v>2898.63</v>
      </c>
      <c r="E53" s="803">
        <v>3142.08</v>
      </c>
      <c r="F53" s="803">
        <v>3355.33</v>
      </c>
      <c r="G53" s="803">
        <v>3568.53</v>
      </c>
      <c r="H53" s="803">
        <v>3728.47</v>
      </c>
      <c r="I53" s="803">
        <v>3967.08</v>
      </c>
      <c r="J53" s="803"/>
      <c r="K53" s="803"/>
      <c r="L53" s="803"/>
      <c r="M53" s="803"/>
      <c r="N53" s="803"/>
      <c r="O53" s="803"/>
      <c r="P53" s="803"/>
      <c r="Q53" s="803"/>
      <c r="R53" s="803"/>
      <c r="S53" s="13" t="s">
        <v>558</v>
      </c>
      <c r="T53" s="13" t="s">
        <v>331</v>
      </c>
      <c r="U53" s="967" t="s">
        <v>600</v>
      </c>
      <c r="V53" s="226" t="str">
        <f t="shared" si="0"/>
        <v>2.8</v>
      </c>
      <c r="X53" s="13"/>
      <c r="Y53" s="13"/>
      <c r="Z53" s="13"/>
      <c r="AA53" s="13"/>
      <c r="AB53" s="13"/>
      <c r="AC53" s="13"/>
      <c r="AD53" s="13"/>
      <c r="AE53" s="13"/>
      <c r="AF53" s="13"/>
      <c r="AG53" s="13"/>
      <c r="AH53" s="13"/>
      <c r="AI53" s="13"/>
      <c r="AJ53" s="13"/>
    </row>
    <row r="54" spans="1:36">
      <c r="A54" s="811" t="s">
        <v>101</v>
      </c>
      <c r="B54" s="811" t="s">
        <v>98</v>
      </c>
      <c r="C54" s="812">
        <v>0.88139999999999996</v>
      </c>
      <c r="D54" s="803">
        <v>2744.34</v>
      </c>
      <c r="E54" s="803">
        <v>3002.13</v>
      </c>
      <c r="F54" s="803">
        <v>3188.73</v>
      </c>
      <c r="G54" s="803">
        <v>3315.33</v>
      </c>
      <c r="H54" s="803">
        <v>3435.29</v>
      </c>
      <c r="I54" s="803">
        <v>3622.14</v>
      </c>
      <c r="J54" s="803"/>
      <c r="K54" s="803"/>
      <c r="L54" s="803"/>
      <c r="M54" s="803"/>
      <c r="N54" s="803"/>
      <c r="O54" s="803"/>
      <c r="P54" s="803"/>
      <c r="Q54" s="803"/>
      <c r="R54" s="803"/>
      <c r="S54" s="13"/>
      <c r="T54" s="13"/>
      <c r="U54" s="13"/>
      <c r="X54" s="13"/>
      <c r="Y54" s="13"/>
      <c r="Z54" s="13"/>
      <c r="AA54" s="13"/>
      <c r="AB54" s="13"/>
      <c r="AC54" s="13"/>
      <c r="AD54" s="13"/>
      <c r="AE54" s="13"/>
      <c r="AF54" s="13"/>
      <c r="AG54" s="13"/>
      <c r="AH54" s="13"/>
      <c r="AI54" s="13"/>
      <c r="AJ54" s="13"/>
    </row>
    <row r="55" spans="1:36">
      <c r="A55" s="811" t="s">
        <v>101</v>
      </c>
      <c r="B55" s="811" t="s">
        <v>99</v>
      </c>
      <c r="C55" s="812">
        <v>0.87429999999999997</v>
      </c>
      <c r="D55" s="803">
        <v>2567.2399999999998</v>
      </c>
      <c r="E55" s="803">
        <v>2824.89</v>
      </c>
      <c r="F55" s="803">
        <v>3004.13</v>
      </c>
      <c r="G55" s="803">
        <v>3168.73</v>
      </c>
      <c r="H55" s="803">
        <v>3244.03</v>
      </c>
      <c r="I55" s="803">
        <v>3333.99</v>
      </c>
      <c r="J55" s="803"/>
      <c r="K55" s="803"/>
      <c r="L55" s="803"/>
      <c r="M55" s="803"/>
      <c r="N55" s="803"/>
      <c r="O55" s="803"/>
      <c r="P55" s="803"/>
      <c r="Q55" s="803"/>
      <c r="R55" s="803"/>
      <c r="S55" s="13"/>
      <c r="T55" s="13"/>
      <c r="U55" s="13"/>
      <c r="X55" s="13"/>
      <c r="Y55" s="13"/>
      <c r="Z55" s="13"/>
      <c r="AA55" s="13"/>
      <c r="AB55" s="13"/>
      <c r="AC55" s="13"/>
      <c r="AD55" s="13"/>
      <c r="AE55" s="13"/>
      <c r="AF55" s="13"/>
      <c r="AG55" s="13"/>
      <c r="AH55" s="13"/>
      <c r="AI55" s="13"/>
      <c r="AJ55" s="13"/>
    </row>
    <row r="56" spans="1:36">
      <c r="A56" s="811" t="s">
        <v>101</v>
      </c>
      <c r="B56" s="811" t="s">
        <v>100</v>
      </c>
      <c r="C56" s="812">
        <v>0.87429999999999997</v>
      </c>
      <c r="D56" s="803">
        <v>2468.79</v>
      </c>
      <c r="E56" s="803">
        <v>2681.96</v>
      </c>
      <c r="F56" s="803">
        <v>2743.16</v>
      </c>
      <c r="G56" s="803">
        <v>2841.06</v>
      </c>
      <c r="H56" s="803">
        <v>2920.62</v>
      </c>
      <c r="I56" s="803">
        <v>2987.9</v>
      </c>
      <c r="J56" s="803"/>
      <c r="K56" s="803"/>
      <c r="L56" s="803"/>
      <c r="M56" s="803"/>
      <c r="N56" s="803"/>
      <c r="O56" s="803"/>
      <c r="P56" s="803"/>
      <c r="Q56" s="803"/>
      <c r="R56" s="803"/>
      <c r="S56" s="13"/>
      <c r="T56" s="13"/>
      <c r="U56" s="13"/>
      <c r="X56" s="13"/>
      <c r="Y56" s="13"/>
      <c r="Z56" s="13"/>
      <c r="AA56" s="13"/>
      <c r="AB56" s="13"/>
      <c r="AC56" s="13"/>
      <c r="AD56" s="13"/>
      <c r="AE56" s="13"/>
      <c r="AF56" s="13"/>
      <c r="AG56" s="13"/>
      <c r="AH56" s="13"/>
      <c r="AI56" s="13"/>
      <c r="AJ56" s="13"/>
    </row>
    <row r="57" spans="1:36">
      <c r="A57" s="1390" t="s">
        <v>835</v>
      </c>
      <c r="B57" s="1390"/>
      <c r="C57" s="1390"/>
      <c r="D57" s="1390"/>
      <c r="E57" s="1390"/>
      <c r="F57" s="1390"/>
      <c r="G57" s="1390"/>
      <c r="H57" s="1390"/>
      <c r="I57" s="1390"/>
      <c r="J57" s="803"/>
      <c r="K57" s="803"/>
      <c r="L57" s="803"/>
      <c r="M57" s="803"/>
      <c r="N57" s="803"/>
      <c r="O57" s="803"/>
      <c r="P57" s="803"/>
      <c r="Q57" s="803"/>
      <c r="R57" s="803"/>
      <c r="S57" s="13"/>
      <c r="T57" s="13"/>
      <c r="U57" s="13"/>
      <c r="X57" s="13"/>
      <c r="Y57" s="13"/>
      <c r="Z57" s="13"/>
      <c r="AA57" s="13"/>
      <c r="AB57" s="13"/>
      <c r="AC57" s="13"/>
      <c r="AD57" s="13"/>
      <c r="AE57" s="13"/>
      <c r="AF57" s="13"/>
      <c r="AG57" s="13"/>
      <c r="AH57" s="13"/>
      <c r="AI57" s="13"/>
      <c r="AJ57" s="13"/>
    </row>
    <row r="58" spans="1:36" s="991" customFormat="1">
      <c r="A58" s="1037" t="s">
        <v>732</v>
      </c>
      <c r="B58" s="1037" t="s">
        <v>131</v>
      </c>
      <c r="C58" s="1038">
        <v>0.31640000000000001</v>
      </c>
      <c r="D58" s="1039">
        <v>6670.37</v>
      </c>
      <c r="E58" s="1039">
        <v>7380.67</v>
      </c>
      <c r="F58" s="1039">
        <v>8054.8</v>
      </c>
      <c r="G58" s="1039">
        <v>8496.92</v>
      </c>
      <c r="H58" s="1039">
        <v>8605.68</v>
      </c>
      <c r="I58" s="1039"/>
      <c r="J58" s="1039"/>
      <c r="K58" s="1040"/>
      <c r="L58" s="1040"/>
      <c r="M58" s="1040"/>
      <c r="N58" s="1040"/>
      <c r="O58" s="1040"/>
      <c r="P58" s="1040"/>
      <c r="Q58" s="1040"/>
      <c r="R58" s="1039"/>
      <c r="S58" s="13"/>
      <c r="T58" s="13"/>
      <c r="U58" s="13"/>
      <c r="V58" s="13"/>
      <c r="W58"/>
      <c r="X58"/>
      <c r="Y58"/>
      <c r="Z58"/>
      <c r="AA58"/>
      <c r="AB58"/>
      <c r="AC58"/>
      <c r="AD58" s="13"/>
      <c r="AE58" s="13"/>
      <c r="AF58" s="13"/>
      <c r="AG58" s="13"/>
      <c r="AH58" s="13"/>
      <c r="AI58" s="13"/>
    </row>
    <row r="59" spans="1:36" s="991" customFormat="1">
      <c r="A59" s="1037" t="s">
        <v>732</v>
      </c>
      <c r="B59" s="1037" t="s">
        <v>132</v>
      </c>
      <c r="C59" s="1038">
        <v>0.31640000000000001</v>
      </c>
      <c r="D59" s="1039">
        <v>5504.26</v>
      </c>
      <c r="E59" s="1039">
        <v>5902.04</v>
      </c>
      <c r="F59" s="1039">
        <v>6112.24</v>
      </c>
      <c r="G59" s="1039">
        <v>6858.84</v>
      </c>
      <c r="H59" s="1039">
        <v>7424.19</v>
      </c>
      <c r="I59" s="1039">
        <v>7640.58</v>
      </c>
      <c r="J59" s="1039"/>
      <c r="K59" s="1040"/>
      <c r="L59" s="1040"/>
      <c r="M59" s="1040"/>
      <c r="N59" s="1040"/>
      <c r="O59" s="1040"/>
      <c r="P59" s="1040"/>
      <c r="Q59" s="1040"/>
      <c r="R59" s="1039"/>
      <c r="S59" s="13"/>
      <c r="T59" s="13"/>
      <c r="U59" s="13"/>
      <c r="V59" s="13"/>
      <c r="W59"/>
      <c r="X59"/>
      <c r="Y59"/>
      <c r="Z59"/>
      <c r="AA59"/>
      <c r="AB59"/>
      <c r="AC59"/>
      <c r="AD59"/>
      <c r="AE59"/>
      <c r="AF59"/>
    </row>
    <row r="60" spans="1:36" s="991" customFormat="1">
      <c r="A60" s="1037" t="s">
        <v>732</v>
      </c>
      <c r="B60" s="1037" t="s">
        <v>133</v>
      </c>
      <c r="C60" s="1038">
        <v>0.31640000000000001</v>
      </c>
      <c r="D60" s="1039">
        <v>5003.49</v>
      </c>
      <c r="E60" s="1039">
        <v>5365.66</v>
      </c>
      <c r="F60" s="1039">
        <v>5662.85</v>
      </c>
      <c r="G60" s="1039">
        <v>6112.24</v>
      </c>
      <c r="H60" s="1039">
        <v>6800.81</v>
      </c>
      <c r="I60" s="1039">
        <v>6998.52</v>
      </c>
      <c r="J60" s="1039"/>
      <c r="K60" s="1040"/>
      <c r="L60" s="1040"/>
      <c r="M60" s="1040"/>
      <c r="N60" s="1040"/>
      <c r="O60" s="1040"/>
      <c r="P60" s="1040"/>
      <c r="Q60" s="1040"/>
      <c r="R60" s="1039"/>
      <c r="S60"/>
      <c r="T60"/>
      <c r="U60"/>
      <c r="V60"/>
      <c r="W60"/>
      <c r="X60"/>
      <c r="Y60"/>
      <c r="Z60"/>
      <c r="AA60"/>
      <c r="AB60"/>
      <c r="AC60"/>
      <c r="AD60"/>
      <c r="AE60"/>
      <c r="AF60"/>
    </row>
    <row r="61" spans="1:36" s="991" customFormat="1">
      <c r="A61" s="1037" t="s">
        <v>732</v>
      </c>
      <c r="B61" s="1037" t="s">
        <v>733</v>
      </c>
      <c r="C61" s="1038">
        <v>0.45200000000000001</v>
      </c>
      <c r="D61" s="1039"/>
      <c r="E61" s="1039">
        <v>4967.01</v>
      </c>
      <c r="F61" s="1039">
        <v>5220.71</v>
      </c>
      <c r="G61" s="1039">
        <v>6112.24</v>
      </c>
      <c r="H61" s="1039">
        <v>6800.81</v>
      </c>
      <c r="I61" s="1039">
        <v>6998.52</v>
      </c>
      <c r="J61" s="1039"/>
      <c r="K61" s="1040"/>
      <c r="L61" s="1040"/>
      <c r="M61" s="1040"/>
      <c r="N61" s="1040"/>
      <c r="O61" s="1040"/>
      <c r="P61" s="1040"/>
      <c r="Q61" s="1040"/>
      <c r="R61" s="1039"/>
      <c r="S61"/>
      <c r="T61"/>
      <c r="U61"/>
      <c r="V61"/>
      <c r="W61"/>
      <c r="X61"/>
      <c r="Y61"/>
      <c r="Z61"/>
      <c r="AA61"/>
      <c r="AB61"/>
      <c r="AC61"/>
      <c r="AD61"/>
      <c r="AE61"/>
      <c r="AF61"/>
    </row>
    <row r="62" spans="1:36" s="991" customFormat="1">
      <c r="A62" s="1037" t="s">
        <v>732</v>
      </c>
      <c r="B62" s="1037" t="s">
        <v>134</v>
      </c>
      <c r="C62" s="1038">
        <v>0.45200000000000001</v>
      </c>
      <c r="D62" s="1039">
        <v>4629.74</v>
      </c>
      <c r="E62" s="1039">
        <v>4967.01</v>
      </c>
      <c r="F62" s="1039">
        <v>5220.71</v>
      </c>
      <c r="G62" s="1039">
        <v>5713.58</v>
      </c>
      <c r="H62" s="1039">
        <v>6394.91</v>
      </c>
      <c r="I62" s="1039">
        <v>6580.44</v>
      </c>
      <c r="J62" s="1039"/>
      <c r="K62" s="1040"/>
      <c r="L62" s="1040"/>
      <c r="M62" s="1040"/>
      <c r="N62" s="1040"/>
      <c r="O62" s="1040"/>
      <c r="P62" s="1040"/>
      <c r="Q62" s="1040"/>
      <c r="R62" s="1039"/>
      <c r="S62"/>
      <c r="T62"/>
      <c r="U62"/>
      <c r="V62"/>
      <c r="W62"/>
      <c r="X62"/>
      <c r="Y62"/>
      <c r="Z62"/>
      <c r="AA62"/>
      <c r="AB62"/>
      <c r="AC62"/>
      <c r="AD62"/>
      <c r="AE62"/>
      <c r="AF62"/>
    </row>
    <row r="63" spans="1:36" s="991" customFormat="1">
      <c r="A63" s="1037" t="s">
        <v>732</v>
      </c>
      <c r="B63" s="1037" t="s">
        <v>135</v>
      </c>
      <c r="C63" s="1038">
        <v>0.45200000000000001</v>
      </c>
      <c r="D63" s="1039">
        <v>4193.4799999999996</v>
      </c>
      <c r="E63" s="1039">
        <v>4474.13</v>
      </c>
      <c r="F63" s="1039">
        <v>5068.49</v>
      </c>
      <c r="G63" s="1039">
        <v>5590.37</v>
      </c>
      <c r="H63" s="1039">
        <v>6264.45</v>
      </c>
      <c r="I63" s="1039">
        <v>6446.05</v>
      </c>
      <c r="J63" s="1039"/>
      <c r="K63" s="1040"/>
      <c r="L63" s="1040"/>
      <c r="M63" s="1040"/>
      <c r="N63" s="1040"/>
      <c r="O63" s="1040"/>
      <c r="P63" s="1040"/>
      <c r="Q63" s="1040"/>
      <c r="R63" s="1039"/>
      <c r="S63"/>
      <c r="T63"/>
      <c r="U63"/>
      <c r="V63"/>
      <c r="W63"/>
      <c r="X63"/>
      <c r="Y63"/>
      <c r="Z63"/>
      <c r="AA63"/>
      <c r="AB63"/>
      <c r="AC63"/>
      <c r="AD63"/>
      <c r="AE63"/>
      <c r="AF63"/>
    </row>
    <row r="64" spans="1:36" s="991" customFormat="1">
      <c r="A64" s="1037" t="s">
        <v>732</v>
      </c>
      <c r="B64" s="1037" t="s">
        <v>136</v>
      </c>
      <c r="C64" s="1038">
        <v>0.72319999999999995</v>
      </c>
      <c r="D64" s="1039">
        <v>4064.54</v>
      </c>
      <c r="E64" s="1039">
        <v>4323.79</v>
      </c>
      <c r="F64" s="1039">
        <v>4619.1000000000004</v>
      </c>
      <c r="G64" s="1039">
        <v>5068.49</v>
      </c>
      <c r="H64" s="1039">
        <v>5720.84</v>
      </c>
      <c r="I64" s="1039">
        <v>5886.14</v>
      </c>
      <c r="J64" s="1039"/>
      <c r="K64" s="1040"/>
      <c r="L64" s="1040"/>
      <c r="M64" s="1040"/>
      <c r="N64" s="1040"/>
      <c r="O64" s="1040"/>
      <c r="P64" s="1040"/>
      <c r="Q64" s="1040"/>
      <c r="R64" s="1039"/>
      <c r="S64"/>
      <c r="T64"/>
      <c r="U64"/>
      <c r="V64"/>
      <c r="W64"/>
      <c r="X64"/>
      <c r="Y64"/>
      <c r="Z64"/>
      <c r="AA64"/>
      <c r="AB64"/>
      <c r="AC64"/>
      <c r="AD64"/>
      <c r="AE64"/>
      <c r="AF64"/>
    </row>
    <row r="65" spans="1:36" s="991" customFormat="1">
      <c r="A65" s="1037" t="s">
        <v>732</v>
      </c>
      <c r="B65" s="1037" t="s">
        <v>137</v>
      </c>
      <c r="C65" s="1038">
        <v>0.72319999999999995</v>
      </c>
      <c r="D65" s="1039">
        <v>3928.42</v>
      </c>
      <c r="E65" s="1039">
        <v>4182.83</v>
      </c>
      <c r="F65" s="1039">
        <v>4474.13</v>
      </c>
      <c r="G65" s="1039">
        <v>4771.29</v>
      </c>
      <c r="H65" s="1039">
        <v>5336.7</v>
      </c>
      <c r="I65" s="1039">
        <v>5490.47</v>
      </c>
      <c r="J65" s="1039"/>
      <c r="K65" s="1040"/>
      <c r="L65" s="1040"/>
      <c r="M65" s="1040"/>
      <c r="N65" s="1040"/>
      <c r="O65" s="1040"/>
      <c r="P65" s="1040"/>
      <c r="Q65" s="1040"/>
      <c r="R65" s="1039"/>
      <c r="S65"/>
      <c r="T65"/>
      <c r="U65"/>
      <c r="V65"/>
      <c r="W65"/>
      <c r="X65"/>
      <c r="Y65"/>
      <c r="Z65"/>
      <c r="AA65"/>
      <c r="AB65"/>
      <c r="AC65"/>
      <c r="AD65"/>
      <c r="AE65"/>
      <c r="AF65"/>
    </row>
    <row r="66" spans="1:36" s="991" customFormat="1">
      <c r="A66" s="1037" t="s">
        <v>732</v>
      </c>
      <c r="B66" s="1037" t="s">
        <v>64</v>
      </c>
      <c r="C66" s="1038">
        <v>0.72319999999999995</v>
      </c>
      <c r="D66" s="1039">
        <v>3520.1</v>
      </c>
      <c r="E66" s="1039">
        <v>3765.38</v>
      </c>
      <c r="F66" s="1039">
        <v>3925.17</v>
      </c>
      <c r="G66" s="1039">
        <v>4366.72</v>
      </c>
      <c r="H66" s="1039">
        <v>4742.32</v>
      </c>
      <c r="I66" s="1039">
        <v>4878.28</v>
      </c>
      <c r="J66" s="1039"/>
      <c r="K66" s="1040"/>
      <c r="L66" s="1040"/>
      <c r="M66" s="1040"/>
      <c r="N66" s="1040"/>
      <c r="O66" s="1040"/>
      <c r="P66" s="1040"/>
      <c r="Q66" s="1040"/>
      <c r="R66" s="1039"/>
      <c r="S66"/>
      <c r="T66"/>
      <c r="U66"/>
      <c r="V66"/>
      <c r="W66"/>
      <c r="X66"/>
      <c r="Y66"/>
      <c r="Z66"/>
      <c r="AA66"/>
      <c r="AB66"/>
      <c r="AC66"/>
      <c r="AD66"/>
      <c r="AE66"/>
      <c r="AF66"/>
    </row>
    <row r="67" spans="1:36" s="991" customFormat="1">
      <c r="A67" s="1037" t="s">
        <v>732</v>
      </c>
      <c r="B67" s="1037" t="s">
        <v>65</v>
      </c>
      <c r="C67" s="1038">
        <v>0.72319999999999995</v>
      </c>
      <c r="D67" s="1039">
        <v>3520.1</v>
      </c>
      <c r="E67" s="1039">
        <v>3765.38</v>
      </c>
      <c r="F67" s="1039">
        <v>3818.66</v>
      </c>
      <c r="G67" s="1039">
        <v>3925.17</v>
      </c>
      <c r="H67" s="1039">
        <v>4366.72</v>
      </c>
      <c r="I67" s="1039">
        <v>4490.04</v>
      </c>
      <c r="J67" s="1039"/>
      <c r="K67" s="1040"/>
      <c r="L67" s="1040"/>
      <c r="M67" s="1040"/>
      <c r="N67" s="1040"/>
      <c r="O67" s="1040"/>
      <c r="P67" s="1040"/>
      <c r="Q67" s="1040"/>
      <c r="R67" s="1039"/>
      <c r="S67"/>
      <c r="T67"/>
      <c r="U67"/>
      <c r="V67"/>
      <c r="W67"/>
      <c r="X67"/>
      <c r="Y67"/>
      <c r="Z67"/>
      <c r="AA67"/>
      <c r="AB67"/>
      <c r="AC67"/>
      <c r="AD67"/>
      <c r="AE67"/>
      <c r="AF67"/>
    </row>
    <row r="68" spans="1:36" s="991" customFormat="1">
      <c r="A68" s="1037" t="s">
        <v>732</v>
      </c>
      <c r="B68" s="1037" t="s">
        <v>139</v>
      </c>
      <c r="C68" s="1038">
        <v>0.85740000000000005</v>
      </c>
      <c r="D68" s="1039">
        <v>3319.52</v>
      </c>
      <c r="E68" s="1039">
        <v>3559.02</v>
      </c>
      <c r="F68" s="1039">
        <v>3692.14</v>
      </c>
      <c r="G68" s="1039">
        <v>3818.66</v>
      </c>
      <c r="H68" s="1039">
        <v>3958.47</v>
      </c>
      <c r="I68" s="1039">
        <v>4045.01</v>
      </c>
      <c r="J68" s="1039"/>
      <c r="K68" s="1040"/>
      <c r="L68" s="1040"/>
      <c r="M68" s="1040"/>
      <c r="N68" s="1040"/>
      <c r="O68" s="1040"/>
      <c r="P68" s="1040"/>
      <c r="Q68" s="1040"/>
      <c r="R68" s="1039"/>
      <c r="S68"/>
      <c r="T68"/>
      <c r="U68"/>
      <c r="V68"/>
      <c r="W68"/>
      <c r="X68"/>
      <c r="Y68"/>
      <c r="Z68"/>
      <c r="AA68"/>
      <c r="AB68"/>
      <c r="AC68"/>
      <c r="AD68"/>
      <c r="AE68"/>
      <c r="AF68"/>
    </row>
    <row r="69" spans="1:36" s="991" customFormat="1">
      <c r="A69" s="1037" t="s">
        <v>732</v>
      </c>
      <c r="B69" s="1037" t="s">
        <v>140</v>
      </c>
      <c r="C69" s="1038">
        <v>0.85740000000000005</v>
      </c>
      <c r="D69" s="1039">
        <v>3135.83</v>
      </c>
      <c r="E69" s="1039">
        <v>3369.72</v>
      </c>
      <c r="F69" s="1039">
        <v>3545.69</v>
      </c>
      <c r="G69" s="1039">
        <v>3678.84</v>
      </c>
      <c r="H69" s="1039">
        <v>3785.37</v>
      </c>
      <c r="I69" s="1039">
        <v>3878.56</v>
      </c>
      <c r="J69" s="1039"/>
      <c r="K69" s="1040"/>
      <c r="L69" s="1040"/>
      <c r="M69" s="1040"/>
      <c r="N69" s="1040"/>
      <c r="O69" s="1040"/>
      <c r="P69" s="1040"/>
      <c r="Q69" s="1040"/>
      <c r="R69" s="1039"/>
      <c r="S69"/>
      <c r="T69"/>
      <c r="U69"/>
      <c r="V69"/>
      <c r="W69"/>
      <c r="X69"/>
      <c r="Y69"/>
      <c r="Z69"/>
      <c r="AA69"/>
      <c r="AB69"/>
      <c r="AC69"/>
      <c r="AD69"/>
      <c r="AE69"/>
      <c r="AF69"/>
    </row>
    <row r="70" spans="1:36" s="991" customFormat="1">
      <c r="A70" s="1037" t="s">
        <v>732</v>
      </c>
      <c r="B70" s="1037" t="s">
        <v>141</v>
      </c>
      <c r="C70" s="1038">
        <v>0.85740000000000005</v>
      </c>
      <c r="D70" s="1039">
        <v>3086.57</v>
      </c>
      <c r="E70" s="1039">
        <v>3318.08</v>
      </c>
      <c r="F70" s="1039">
        <v>3447.2</v>
      </c>
      <c r="G70" s="1039">
        <v>3578.99</v>
      </c>
      <c r="H70" s="1039">
        <v>3665.52</v>
      </c>
      <c r="I70" s="1039">
        <v>3758.72</v>
      </c>
      <c r="J70" s="1039"/>
      <c r="K70" s="1040"/>
      <c r="L70" s="1040"/>
      <c r="M70" s="1040"/>
      <c r="N70" s="1040"/>
      <c r="O70" s="1040"/>
      <c r="P70" s="1040"/>
      <c r="Q70" s="1040"/>
      <c r="R70" s="1039"/>
      <c r="S70"/>
      <c r="T70"/>
      <c r="U70"/>
      <c r="V70"/>
      <c r="W70"/>
      <c r="X70"/>
      <c r="Y70"/>
      <c r="Z70"/>
      <c r="AA70"/>
      <c r="AB70"/>
      <c r="AC70"/>
      <c r="AD70"/>
      <c r="AE70"/>
      <c r="AF70"/>
    </row>
    <row r="71" spans="1:36" s="991" customFormat="1">
      <c r="A71" s="1037" t="s">
        <v>732</v>
      </c>
      <c r="B71" s="1037" t="s">
        <v>144</v>
      </c>
      <c r="C71" s="1038">
        <v>0.85740000000000005</v>
      </c>
      <c r="D71" s="1039">
        <v>2973.97</v>
      </c>
      <c r="E71" s="1039">
        <v>3201.87</v>
      </c>
      <c r="F71" s="1039">
        <v>3330.99</v>
      </c>
      <c r="G71" s="1039">
        <v>3453.66</v>
      </c>
      <c r="H71" s="1039">
        <v>3552.34</v>
      </c>
      <c r="I71" s="1039">
        <v>3618.92</v>
      </c>
      <c r="J71" s="1039"/>
      <c r="K71" s="1040"/>
      <c r="L71" s="1040"/>
      <c r="M71" s="1040"/>
      <c r="N71" s="1040"/>
      <c r="O71" s="1040"/>
      <c r="P71" s="1040"/>
      <c r="Q71" s="1040"/>
      <c r="R71" s="1039"/>
      <c r="S71"/>
      <c r="T71"/>
      <c r="U71"/>
      <c r="V71"/>
      <c r="W71"/>
      <c r="X71"/>
      <c r="Y71"/>
      <c r="Z71"/>
      <c r="AA71"/>
      <c r="AB71"/>
      <c r="AC71"/>
      <c r="AD71"/>
      <c r="AE71"/>
      <c r="AF71"/>
    </row>
    <row r="72" spans="1:36" s="991" customFormat="1">
      <c r="A72" s="1037" t="s">
        <v>732</v>
      </c>
      <c r="B72" s="1037" t="s">
        <v>145</v>
      </c>
      <c r="C72" s="1038">
        <v>0.85050000000000003</v>
      </c>
      <c r="D72" s="1039">
        <v>2849.24</v>
      </c>
      <c r="E72" s="1039">
        <v>3079.22</v>
      </c>
      <c r="F72" s="1039">
        <v>3240.61</v>
      </c>
      <c r="G72" s="1039">
        <v>3330.99</v>
      </c>
      <c r="H72" s="1039">
        <v>3421.39</v>
      </c>
      <c r="I72" s="1039">
        <v>3479.47</v>
      </c>
      <c r="J72" s="1039"/>
      <c r="K72" s="1040"/>
      <c r="L72" s="1040"/>
      <c r="M72" s="1040"/>
      <c r="N72" s="1040"/>
      <c r="O72" s="1040"/>
      <c r="P72" s="1040"/>
      <c r="Q72" s="1040"/>
      <c r="R72" s="1039"/>
      <c r="S72"/>
      <c r="T72"/>
      <c r="U72"/>
      <c r="V72"/>
      <c r="W72"/>
      <c r="X72"/>
      <c r="Y72"/>
      <c r="Z72"/>
      <c r="AA72"/>
      <c r="AB72"/>
      <c r="AC72"/>
      <c r="AD72"/>
      <c r="AE72"/>
      <c r="AF72"/>
    </row>
    <row r="73" spans="1:36" s="991" customFormat="1">
      <c r="A73" s="1037" t="s">
        <v>732</v>
      </c>
      <c r="B73" s="1037" t="s">
        <v>146</v>
      </c>
      <c r="C73" s="1038">
        <v>0.85050000000000003</v>
      </c>
      <c r="D73" s="1039">
        <v>2815.57</v>
      </c>
      <c r="E73" s="1039">
        <v>3040.47</v>
      </c>
      <c r="F73" s="1039">
        <v>3105.03</v>
      </c>
      <c r="G73" s="1039">
        <v>3208.32</v>
      </c>
      <c r="H73" s="1039">
        <v>3292.25</v>
      </c>
      <c r="I73" s="1039">
        <v>3363.27</v>
      </c>
      <c r="J73" s="1039"/>
      <c r="K73" s="1040"/>
      <c r="L73" s="1040"/>
      <c r="M73" s="1040"/>
      <c r="N73" s="1040"/>
      <c r="O73" s="1040"/>
      <c r="P73" s="1040"/>
      <c r="Q73" s="1040"/>
      <c r="R73" s="1039"/>
      <c r="S73"/>
      <c r="T73"/>
      <c r="U73"/>
      <c r="V73"/>
      <c r="W73"/>
      <c r="X73"/>
      <c r="Y73"/>
      <c r="Z73"/>
      <c r="AA73"/>
      <c r="AB73"/>
      <c r="AC73"/>
      <c r="AD73"/>
      <c r="AE73"/>
      <c r="AF73"/>
    </row>
    <row r="74" spans="1:36" s="991" customFormat="1">
      <c r="A74" s="1037" t="s">
        <v>732</v>
      </c>
      <c r="B74" s="1037" t="s">
        <v>681</v>
      </c>
      <c r="C74" s="1038">
        <v>0.85050000000000003</v>
      </c>
      <c r="D74" s="1039">
        <v>2711.2</v>
      </c>
      <c r="E74" s="1039">
        <v>2930.72</v>
      </c>
      <c r="F74" s="1039">
        <v>3014.64</v>
      </c>
      <c r="G74" s="1039">
        <v>3117.96</v>
      </c>
      <c r="H74" s="1039">
        <v>3188.97</v>
      </c>
      <c r="I74" s="1039">
        <v>3285.81</v>
      </c>
      <c r="J74" s="1039"/>
      <c r="K74" s="1040"/>
      <c r="L74" s="1040"/>
      <c r="M74" s="1040"/>
      <c r="N74" s="1040"/>
      <c r="O74" s="1040"/>
      <c r="P74" s="1040"/>
      <c r="Q74" s="1040"/>
      <c r="R74" s="1039"/>
      <c r="S74"/>
      <c r="T74"/>
      <c r="U74"/>
      <c r="V74"/>
      <c r="W74"/>
      <c r="X74"/>
      <c r="Y74"/>
      <c r="Z74"/>
      <c r="AA74"/>
      <c r="AB74"/>
      <c r="AC74"/>
      <c r="AD74"/>
      <c r="AE74"/>
      <c r="AF74"/>
    </row>
    <row r="75" spans="1:36" s="991" customFormat="1">
      <c r="A75" s="1037" t="s">
        <v>732</v>
      </c>
      <c r="B75" s="1037" t="s">
        <v>147</v>
      </c>
      <c r="C75" s="1038">
        <v>0.85050000000000003</v>
      </c>
      <c r="D75" s="1039">
        <v>2642.84</v>
      </c>
      <c r="E75" s="1039">
        <v>2853.24</v>
      </c>
      <c r="F75" s="1039">
        <v>2917.8</v>
      </c>
      <c r="G75" s="1039">
        <v>2982.36</v>
      </c>
      <c r="H75" s="1039">
        <v>3130.84</v>
      </c>
      <c r="I75" s="1039">
        <v>3285.81</v>
      </c>
      <c r="J75" s="1039"/>
      <c r="K75" s="1040"/>
      <c r="L75" s="1040"/>
      <c r="M75" s="1040"/>
      <c r="N75" s="1040"/>
      <c r="O75" s="1040"/>
      <c r="P75" s="1040"/>
      <c r="Q75" s="1040"/>
      <c r="R75" s="1039"/>
      <c r="S75"/>
      <c r="T75"/>
      <c r="U75"/>
      <c r="V75"/>
      <c r="W75"/>
      <c r="X75"/>
      <c r="Y75"/>
      <c r="Z75"/>
      <c r="AA75"/>
      <c r="AB75"/>
      <c r="AC75"/>
      <c r="AD75"/>
      <c r="AE75"/>
      <c r="AF75"/>
    </row>
    <row r="76" spans="1:36" s="991" customFormat="1">
      <c r="A76" s="1037" t="s">
        <v>732</v>
      </c>
      <c r="B76" s="1037" t="s">
        <v>148</v>
      </c>
      <c r="C76" s="1038">
        <v>0.85050000000000003</v>
      </c>
      <c r="D76" s="1039"/>
      <c r="E76" s="1039">
        <v>2434.4899999999998</v>
      </c>
      <c r="F76" s="1039">
        <v>2465.06</v>
      </c>
      <c r="G76" s="1039">
        <v>2501.7800000000002</v>
      </c>
      <c r="H76" s="1039">
        <v>2538.5100000000002</v>
      </c>
      <c r="I76" s="1039">
        <v>2630.3</v>
      </c>
      <c r="J76" s="1039"/>
      <c r="K76" s="1040"/>
      <c r="L76" s="1040"/>
      <c r="M76" s="1040"/>
      <c r="N76" s="1040"/>
      <c r="O76" s="1040"/>
      <c r="P76" s="1040"/>
      <c r="Q76" s="1040"/>
      <c r="R76" s="1039"/>
      <c r="S76"/>
      <c r="T76"/>
      <c r="U76"/>
      <c r="V76"/>
      <c r="W76"/>
      <c r="X76"/>
      <c r="Y76"/>
      <c r="Z76"/>
      <c r="AA76"/>
      <c r="AB76"/>
      <c r="AC76"/>
      <c r="AD76"/>
      <c r="AE76"/>
      <c r="AF76"/>
    </row>
    <row r="77" spans="1:36" s="991" customFormat="1">
      <c r="A77" s="1382" t="s">
        <v>777</v>
      </c>
      <c r="B77" s="1382"/>
      <c r="C77" s="1382"/>
      <c r="D77" s="1382"/>
      <c r="E77" s="1382"/>
      <c r="F77" s="1382"/>
      <c r="G77" s="1382"/>
      <c r="H77" s="1382"/>
      <c r="I77" s="1382"/>
      <c r="J77" s="1039"/>
      <c r="K77" s="1040"/>
      <c r="L77" s="1040"/>
      <c r="M77" s="1040"/>
      <c r="N77" s="1040"/>
      <c r="O77" s="1040"/>
      <c r="P77" s="1040"/>
      <c r="Q77" s="1040"/>
      <c r="R77" s="1039"/>
      <c r="S77"/>
      <c r="T77"/>
      <c r="U77"/>
      <c r="V77"/>
      <c r="W77"/>
      <c r="X77"/>
      <c r="Y77"/>
      <c r="Z77"/>
      <c r="AA77"/>
      <c r="AB77"/>
      <c r="AC77"/>
      <c r="AD77"/>
      <c r="AE77"/>
      <c r="AF77"/>
    </row>
    <row r="78" spans="1:36">
      <c r="A78" s="809" t="s">
        <v>765</v>
      </c>
      <c r="B78" s="809" t="s">
        <v>103</v>
      </c>
      <c r="C78" s="813">
        <v>0.86</v>
      </c>
      <c r="D78" s="985">
        <v>2415</v>
      </c>
      <c r="E78" s="985">
        <v>2481</v>
      </c>
      <c r="F78" s="985">
        <v>2584</v>
      </c>
      <c r="G78" s="985">
        <v>2725</v>
      </c>
      <c r="H78" s="985">
        <v>2890</v>
      </c>
      <c r="I78" s="797"/>
      <c r="J78" s="803"/>
      <c r="K78" s="803"/>
      <c r="L78" s="803"/>
      <c r="M78" s="803"/>
      <c r="N78" s="803"/>
      <c r="O78" s="803"/>
      <c r="P78" s="803"/>
      <c r="Q78" s="803"/>
      <c r="R78" s="803"/>
      <c r="S78"/>
      <c r="T78"/>
      <c r="U78"/>
      <c r="V78"/>
      <c r="X78" s="13"/>
      <c r="Y78" s="13"/>
      <c r="Z78" s="13"/>
      <c r="AA78" s="13"/>
      <c r="AB78" s="13"/>
      <c r="AC78" s="13"/>
      <c r="AD78"/>
      <c r="AE78"/>
      <c r="AF78"/>
      <c r="AG78" s="991"/>
      <c r="AH78" s="991"/>
      <c r="AI78" s="991"/>
      <c r="AJ78" s="13"/>
    </row>
    <row r="79" spans="1:36">
      <c r="A79" s="809" t="s">
        <v>765</v>
      </c>
      <c r="B79" s="809" t="s">
        <v>104</v>
      </c>
      <c r="C79" s="813">
        <v>0.86</v>
      </c>
      <c r="D79" s="985">
        <v>2575</v>
      </c>
      <c r="E79" s="985">
        <v>2656</v>
      </c>
      <c r="F79" s="985">
        <v>2775</v>
      </c>
      <c r="G79" s="985">
        <v>2943</v>
      </c>
      <c r="H79" s="985">
        <v>3181</v>
      </c>
      <c r="I79" s="797"/>
      <c r="J79" s="803"/>
      <c r="K79" s="803"/>
      <c r="L79" s="803"/>
      <c r="M79" s="803"/>
      <c r="N79" s="803"/>
      <c r="O79" s="803"/>
      <c r="P79" s="803"/>
      <c r="Q79" s="803"/>
      <c r="R79" s="803"/>
      <c r="S79"/>
      <c r="T79"/>
      <c r="U79"/>
      <c r="V79"/>
      <c r="X79" s="13"/>
      <c r="Y79" s="13"/>
      <c r="Z79" s="13"/>
      <c r="AA79" s="13"/>
      <c r="AB79" s="13"/>
      <c r="AC79" s="13"/>
      <c r="AD79"/>
      <c r="AE79"/>
      <c r="AF79"/>
      <c r="AG79" s="991"/>
      <c r="AH79" s="991"/>
      <c r="AI79" s="991"/>
      <c r="AJ79" s="13"/>
    </row>
    <row r="80" spans="1:36">
      <c r="A80" s="809" t="s">
        <v>765</v>
      </c>
      <c r="B80" s="809" t="s">
        <v>105</v>
      </c>
      <c r="C80" s="813">
        <v>0.86</v>
      </c>
      <c r="D80" s="985">
        <v>2890</v>
      </c>
      <c r="E80" s="985">
        <v>2976</v>
      </c>
      <c r="F80" s="985">
        <v>3106</v>
      </c>
      <c r="G80" s="985">
        <v>3286</v>
      </c>
      <c r="H80" s="985">
        <v>3468</v>
      </c>
      <c r="I80" s="797"/>
      <c r="J80" s="803"/>
      <c r="K80" s="803"/>
      <c r="L80" s="803"/>
      <c r="M80" s="803"/>
      <c r="N80" s="803"/>
      <c r="O80" s="803"/>
      <c r="P80" s="803"/>
      <c r="Q80" s="803"/>
      <c r="R80" s="797"/>
      <c r="S80" s="13"/>
      <c r="T80" s="13"/>
      <c r="U80" s="13"/>
      <c r="X80" s="13"/>
      <c r="Y80" s="13"/>
      <c r="Z80" s="13"/>
      <c r="AA80" s="13"/>
      <c r="AB80" s="13"/>
      <c r="AC80" s="13"/>
      <c r="AD80" s="13"/>
      <c r="AE80" s="13"/>
      <c r="AF80" s="13"/>
      <c r="AG80" s="13"/>
      <c r="AH80" s="13"/>
      <c r="AI80" s="13"/>
      <c r="AJ80" s="13"/>
    </row>
    <row r="81" spans="1:36">
      <c r="A81" s="809" t="s">
        <v>765</v>
      </c>
      <c r="B81" s="809" t="s">
        <v>106</v>
      </c>
      <c r="C81" s="813">
        <v>0.86</v>
      </c>
      <c r="D81" s="985">
        <v>3071</v>
      </c>
      <c r="E81" s="985">
        <v>3143</v>
      </c>
      <c r="F81" s="985">
        <v>3267</v>
      </c>
      <c r="G81" s="985">
        <v>3431</v>
      </c>
      <c r="H81" s="985">
        <v>3625</v>
      </c>
      <c r="I81" s="797"/>
      <c r="J81" s="803"/>
      <c r="K81" s="803"/>
      <c r="L81" s="803"/>
      <c r="M81" s="803"/>
      <c r="N81" s="803"/>
      <c r="O81" s="803"/>
      <c r="P81" s="803"/>
      <c r="Q81" s="803"/>
      <c r="R81" s="797"/>
      <c r="S81" s="13"/>
      <c r="T81" s="13"/>
      <c r="U81" s="13"/>
      <c r="X81" s="13"/>
      <c r="Y81" s="13"/>
      <c r="Z81" s="13"/>
      <c r="AA81" s="13"/>
      <c r="AB81" s="13"/>
      <c r="AC81" s="13"/>
      <c r="AD81" s="13"/>
      <c r="AE81" s="13"/>
      <c r="AF81" s="13"/>
      <c r="AG81" s="13"/>
      <c r="AH81" s="13"/>
      <c r="AI81" s="13"/>
      <c r="AJ81" s="13"/>
    </row>
    <row r="82" spans="1:36">
      <c r="A82" s="809" t="s">
        <v>765</v>
      </c>
      <c r="B82" s="809" t="s">
        <v>107</v>
      </c>
      <c r="C82" s="813">
        <v>0.86</v>
      </c>
      <c r="D82" s="985">
        <v>3229</v>
      </c>
      <c r="E82" s="985">
        <v>3298</v>
      </c>
      <c r="F82" s="985">
        <v>3403</v>
      </c>
      <c r="G82" s="985">
        <v>3549</v>
      </c>
      <c r="H82" s="985">
        <v>3800</v>
      </c>
      <c r="I82" s="797"/>
      <c r="J82" s="803"/>
      <c r="K82" s="803"/>
      <c r="L82" s="803"/>
      <c r="M82" s="803"/>
      <c r="N82" s="803"/>
      <c r="O82" s="803"/>
      <c r="P82" s="803"/>
      <c r="Q82" s="803"/>
      <c r="R82" s="797"/>
      <c r="S82" s="13"/>
      <c r="T82" s="13"/>
      <c r="U82" s="13"/>
      <c r="X82" s="13"/>
      <c r="Y82" s="13"/>
      <c r="Z82" s="13"/>
      <c r="AA82" s="13"/>
      <c r="AB82" s="13"/>
      <c r="AC82" s="13"/>
      <c r="AD82" s="13"/>
      <c r="AE82" s="13"/>
      <c r="AF82" s="13"/>
      <c r="AG82" s="13"/>
      <c r="AH82" s="13"/>
      <c r="AI82" s="13"/>
      <c r="AJ82" s="13"/>
    </row>
    <row r="83" spans="1:36">
      <c r="A83" s="809" t="s">
        <v>765</v>
      </c>
      <c r="B83" s="809" t="s">
        <v>108</v>
      </c>
      <c r="C83" s="813">
        <v>0.86</v>
      </c>
      <c r="D83" s="985">
        <v>3388</v>
      </c>
      <c r="E83" s="985">
        <v>3476</v>
      </c>
      <c r="F83" s="985">
        <v>3605</v>
      </c>
      <c r="G83" s="985">
        <v>3794</v>
      </c>
      <c r="H83" s="985">
        <v>4042</v>
      </c>
      <c r="I83" s="797"/>
      <c r="J83" s="803"/>
      <c r="K83" s="803"/>
      <c r="L83" s="803"/>
      <c r="M83" s="803"/>
      <c r="N83" s="803"/>
      <c r="O83" s="803"/>
      <c r="P83" s="803"/>
      <c r="Q83" s="803"/>
      <c r="R83" s="797"/>
      <c r="S83" s="13"/>
      <c r="T83" s="13"/>
      <c r="U83" s="13"/>
      <c r="X83" s="13"/>
      <c r="Y83" s="13"/>
      <c r="Z83" s="13"/>
      <c r="AA83" s="13"/>
      <c r="AB83" s="13"/>
      <c r="AC83" s="13"/>
      <c r="AD83" s="13"/>
      <c r="AE83" s="13"/>
      <c r="AF83" s="13"/>
      <c r="AG83" s="13"/>
      <c r="AH83" s="13"/>
      <c r="AI83" s="13"/>
      <c r="AJ83" s="13"/>
    </row>
    <row r="84" spans="1:36">
      <c r="A84" s="809" t="s">
        <v>765</v>
      </c>
      <c r="B84" s="809" t="s">
        <v>109</v>
      </c>
      <c r="C84" s="813">
        <v>0.86</v>
      </c>
      <c r="D84" s="985">
        <v>3698</v>
      </c>
      <c r="E84" s="985">
        <v>3822</v>
      </c>
      <c r="F84" s="985">
        <v>4010</v>
      </c>
      <c r="G84" s="985">
        <v>4272</v>
      </c>
      <c r="H84" s="985">
        <v>4607</v>
      </c>
      <c r="I84" s="797"/>
      <c r="J84" s="803"/>
      <c r="K84" s="803"/>
      <c r="L84" s="803"/>
      <c r="M84" s="803"/>
      <c r="N84" s="803"/>
      <c r="O84" s="803"/>
      <c r="P84" s="803"/>
      <c r="Q84" s="803"/>
      <c r="R84" s="797"/>
      <c r="S84" s="13"/>
      <c r="T84" s="13"/>
      <c r="U84" s="13"/>
      <c r="X84" s="13"/>
      <c r="Y84" s="13"/>
      <c r="Z84" s="13"/>
      <c r="AA84" s="13"/>
      <c r="AB84" s="13"/>
      <c r="AC84" s="13"/>
      <c r="AD84" s="13"/>
      <c r="AE84" s="13"/>
      <c r="AF84" s="13"/>
      <c r="AG84" s="13"/>
      <c r="AH84" s="13"/>
      <c r="AI84" s="13"/>
      <c r="AJ84" s="13"/>
    </row>
    <row r="85" spans="1:36">
      <c r="A85" s="809" t="s">
        <v>765</v>
      </c>
      <c r="B85" s="809" t="s">
        <v>110</v>
      </c>
      <c r="C85" s="813">
        <v>0.86</v>
      </c>
      <c r="D85" s="985">
        <v>3982</v>
      </c>
      <c r="E85" s="985">
        <v>4098</v>
      </c>
      <c r="F85" s="985">
        <v>4274</v>
      </c>
      <c r="G85" s="985">
        <v>4519</v>
      </c>
      <c r="H85" s="985">
        <v>4767</v>
      </c>
      <c r="I85" s="797"/>
      <c r="J85" s="803"/>
      <c r="K85" s="803"/>
      <c r="L85" s="803"/>
      <c r="M85" s="803"/>
      <c r="N85" s="803"/>
      <c r="O85" s="803"/>
      <c r="P85" s="803"/>
      <c r="Q85" s="803"/>
      <c r="R85" s="797"/>
      <c r="S85" s="13"/>
      <c r="T85" s="13"/>
      <c r="U85" s="13"/>
      <c r="X85" s="13"/>
      <c r="Y85" s="13"/>
      <c r="Z85" s="13"/>
      <c r="AA85" s="13"/>
      <c r="AB85" s="13"/>
      <c r="AC85" s="13"/>
      <c r="AD85" s="13"/>
      <c r="AE85" s="13"/>
      <c r="AF85" s="13"/>
      <c r="AG85" s="13"/>
      <c r="AH85" s="13"/>
      <c r="AI85" s="13"/>
      <c r="AJ85" s="13"/>
    </row>
    <row r="86" spans="1:36">
      <c r="A86" s="809" t="s">
        <v>765</v>
      </c>
      <c r="B86" s="809" t="s">
        <v>111</v>
      </c>
      <c r="C86" s="813">
        <v>0.86</v>
      </c>
      <c r="D86" s="985">
        <v>4272</v>
      </c>
      <c r="E86" s="985">
        <v>4420</v>
      </c>
      <c r="F86" s="985">
        <v>4636</v>
      </c>
      <c r="G86" s="985">
        <v>4948</v>
      </c>
      <c r="H86" s="985">
        <v>5262</v>
      </c>
      <c r="I86" s="797"/>
      <c r="J86" s="803"/>
      <c r="K86" s="803"/>
      <c r="L86" s="803"/>
      <c r="M86" s="803"/>
      <c r="N86" s="803"/>
      <c r="O86" s="803"/>
      <c r="P86" s="803"/>
      <c r="Q86" s="803"/>
      <c r="R86" s="797"/>
      <c r="S86" s="13"/>
      <c r="T86" s="13"/>
      <c r="U86" s="13"/>
      <c r="X86" s="13"/>
      <c r="Y86" s="13"/>
      <c r="Z86" s="13"/>
      <c r="AA86" s="13"/>
      <c r="AB86" s="13"/>
      <c r="AC86" s="13"/>
      <c r="AD86" s="13"/>
      <c r="AE86" s="13"/>
      <c r="AF86" s="13"/>
      <c r="AG86" s="13"/>
      <c r="AH86" s="13"/>
      <c r="AI86" s="13"/>
      <c r="AJ86" s="13"/>
    </row>
    <row r="87" spans="1:36">
      <c r="A87" s="809" t="s">
        <v>765</v>
      </c>
      <c r="B87" s="809" t="s">
        <v>112</v>
      </c>
      <c r="C87" s="813">
        <v>0.86</v>
      </c>
      <c r="D87" s="985">
        <v>4685</v>
      </c>
      <c r="E87" s="985">
        <v>4898</v>
      </c>
      <c r="F87" s="985">
        <v>5220</v>
      </c>
      <c r="G87" s="985">
        <v>5671</v>
      </c>
      <c r="H87" s="985">
        <v>5912</v>
      </c>
      <c r="I87" s="797"/>
      <c r="J87" s="803"/>
      <c r="K87" s="803"/>
      <c r="L87" s="803"/>
      <c r="M87" s="803"/>
      <c r="N87" s="803"/>
      <c r="O87" s="803"/>
      <c r="P87" s="803"/>
      <c r="Q87" s="803"/>
      <c r="R87" s="797"/>
      <c r="S87" s="13"/>
      <c r="T87" s="13"/>
      <c r="U87" s="13"/>
      <c r="X87" s="13"/>
      <c r="Y87" s="13"/>
      <c r="Z87" s="13"/>
      <c r="AA87" s="13"/>
      <c r="AB87" s="13"/>
      <c r="AC87" s="13"/>
      <c r="AD87" s="13"/>
      <c r="AE87" s="13"/>
      <c r="AF87" s="13"/>
      <c r="AG87" s="13"/>
      <c r="AH87" s="13"/>
      <c r="AI87" s="13"/>
      <c r="AJ87" s="13"/>
    </row>
    <row r="88" spans="1:36">
      <c r="A88" s="809" t="s">
        <v>765</v>
      </c>
      <c r="B88" s="809" t="s">
        <v>113</v>
      </c>
      <c r="C88" s="813">
        <v>0.86</v>
      </c>
      <c r="D88" s="985">
        <v>5135</v>
      </c>
      <c r="E88" s="985">
        <v>5394</v>
      </c>
      <c r="F88" s="985">
        <v>5781</v>
      </c>
      <c r="G88" s="985">
        <v>6325</v>
      </c>
      <c r="H88" s="985">
        <v>6728</v>
      </c>
      <c r="I88" s="797"/>
      <c r="J88" s="803"/>
      <c r="K88" s="803"/>
      <c r="L88" s="803"/>
      <c r="M88" s="803"/>
      <c r="N88" s="803"/>
      <c r="O88" s="803"/>
      <c r="P88" s="803"/>
      <c r="Q88" s="803"/>
      <c r="R88" s="797"/>
      <c r="S88" s="13"/>
      <c r="T88" s="13"/>
      <c r="U88" s="13"/>
      <c r="X88" s="13"/>
      <c r="Y88" s="13"/>
      <c r="Z88" s="13"/>
      <c r="AA88" s="13"/>
      <c r="AB88" s="13"/>
      <c r="AC88" s="13"/>
      <c r="AD88" s="13"/>
      <c r="AE88" s="13"/>
      <c r="AF88" s="13"/>
      <c r="AG88" s="13"/>
      <c r="AH88" s="13"/>
      <c r="AI88" s="13"/>
      <c r="AJ88" s="13"/>
    </row>
    <row r="89" spans="1:36">
      <c r="A89" s="809" t="s">
        <v>765</v>
      </c>
      <c r="B89" s="809" t="s">
        <v>114</v>
      </c>
      <c r="C89" s="813">
        <v>0.86</v>
      </c>
      <c r="D89" s="985">
        <v>5483</v>
      </c>
      <c r="E89" s="985">
        <v>5764</v>
      </c>
      <c r="F89" s="985">
        <v>6133</v>
      </c>
      <c r="G89" s="985">
        <v>6623</v>
      </c>
      <c r="H89" s="985">
        <v>7198</v>
      </c>
      <c r="I89" s="797"/>
      <c r="J89" s="803"/>
      <c r="K89" s="803"/>
      <c r="L89" s="803"/>
      <c r="M89" s="803"/>
      <c r="N89" s="803"/>
      <c r="O89" s="803"/>
      <c r="P89" s="803"/>
      <c r="Q89" s="803"/>
      <c r="R89" s="797"/>
      <c r="S89" s="13"/>
      <c r="T89" s="13"/>
      <c r="U89" s="13"/>
      <c r="X89" s="13"/>
      <c r="Y89" s="13"/>
      <c r="Z89" s="13"/>
      <c r="AA89" s="13"/>
      <c r="AB89" s="13"/>
      <c r="AC89" s="13"/>
      <c r="AD89" s="13"/>
      <c r="AE89" s="13"/>
      <c r="AF89" s="13"/>
      <c r="AG89" s="13"/>
      <c r="AH89" s="13"/>
      <c r="AI89" s="13"/>
      <c r="AJ89" s="13"/>
    </row>
    <row r="90" spans="1:36">
      <c r="A90" s="809" t="s">
        <v>765</v>
      </c>
      <c r="B90" s="809" t="s">
        <v>115</v>
      </c>
      <c r="C90" s="813">
        <v>0.86</v>
      </c>
      <c r="D90" s="985">
        <v>5833</v>
      </c>
      <c r="E90" s="985">
        <v>6146</v>
      </c>
      <c r="F90" s="985">
        <v>6558</v>
      </c>
      <c r="G90" s="985">
        <v>7101</v>
      </c>
      <c r="H90" s="985">
        <v>7746</v>
      </c>
      <c r="I90" s="797"/>
      <c r="J90" s="803"/>
      <c r="K90" s="803"/>
      <c r="L90" s="803"/>
      <c r="M90" s="803"/>
      <c r="N90" s="803"/>
      <c r="O90" s="803"/>
      <c r="P90" s="803"/>
      <c r="Q90" s="803"/>
      <c r="R90" s="797"/>
      <c r="S90" s="13"/>
      <c r="T90" s="13"/>
      <c r="U90" s="13"/>
      <c r="X90" s="13"/>
      <c r="Y90" s="13"/>
      <c r="Z90" s="13"/>
      <c r="AA90" s="13"/>
      <c r="AB90" s="13"/>
      <c r="AC90" s="13"/>
      <c r="AD90" s="13"/>
      <c r="AE90" s="13"/>
      <c r="AF90" s="13"/>
      <c r="AG90" s="13"/>
      <c r="AH90" s="13"/>
      <c r="AI90" s="13"/>
      <c r="AJ90" s="13"/>
    </row>
    <row r="91" spans="1:36">
      <c r="A91" s="809" t="s">
        <v>765</v>
      </c>
      <c r="B91" s="809" t="s">
        <v>838</v>
      </c>
      <c r="C91" s="813">
        <v>0.86</v>
      </c>
      <c r="D91" s="985">
        <v>2719</v>
      </c>
      <c r="E91" s="985">
        <v>2838</v>
      </c>
      <c r="F91" s="985">
        <v>2927</v>
      </c>
      <c r="G91" s="985">
        <v>3022</v>
      </c>
      <c r="H91" s="985">
        <v>3130</v>
      </c>
      <c r="I91" s="985">
        <v>3238</v>
      </c>
      <c r="J91" s="803"/>
      <c r="K91" s="803"/>
      <c r="L91" s="803"/>
      <c r="M91" s="803"/>
      <c r="N91" s="803"/>
      <c r="O91" s="803"/>
      <c r="P91" s="803"/>
      <c r="Q91" s="803"/>
      <c r="R91" s="797"/>
      <c r="S91" s="13"/>
      <c r="T91" s="13"/>
      <c r="U91" s="13"/>
      <c r="X91" s="13"/>
      <c r="Y91" s="13"/>
      <c r="Z91" s="13"/>
      <c r="AA91" s="13"/>
      <c r="AB91" s="13"/>
      <c r="AC91" s="13"/>
      <c r="AD91" s="13"/>
      <c r="AE91" s="13"/>
      <c r="AF91" s="13"/>
      <c r="AG91" s="13"/>
      <c r="AH91" s="13"/>
      <c r="AI91" s="13"/>
      <c r="AJ91" s="13"/>
    </row>
    <row r="92" spans="1:36">
      <c r="A92" s="809" t="s">
        <v>765</v>
      </c>
      <c r="B92" s="809" t="s">
        <v>839</v>
      </c>
      <c r="C92" s="813">
        <v>0.86</v>
      </c>
      <c r="D92" s="985">
        <v>2822</v>
      </c>
      <c r="E92" s="985">
        <v>2979</v>
      </c>
      <c r="F92" s="985">
        <v>3114</v>
      </c>
      <c r="G92" s="985">
        <v>3245</v>
      </c>
      <c r="H92" s="985">
        <v>3337</v>
      </c>
      <c r="I92" s="985">
        <v>3436</v>
      </c>
      <c r="J92" s="803"/>
      <c r="K92" s="803"/>
      <c r="L92" s="803"/>
      <c r="M92" s="803"/>
      <c r="N92" s="803"/>
      <c r="O92" s="803"/>
      <c r="P92" s="803"/>
      <c r="Q92" s="803"/>
      <c r="R92" s="797"/>
      <c r="S92" s="13"/>
      <c r="T92" s="13"/>
      <c r="U92" s="13"/>
      <c r="X92" s="13"/>
      <c r="Y92" s="13"/>
      <c r="Z92" s="13"/>
      <c r="AA92" s="13"/>
      <c r="AB92" s="13"/>
      <c r="AC92" s="13"/>
      <c r="AD92" s="13"/>
      <c r="AE92" s="13"/>
      <c r="AF92" s="13"/>
      <c r="AG92" s="13"/>
      <c r="AH92" s="13"/>
      <c r="AI92" s="13"/>
      <c r="AJ92" s="13"/>
    </row>
    <row r="93" spans="1:36">
      <c r="A93" s="809" t="s">
        <v>765</v>
      </c>
      <c r="B93" s="809" t="s">
        <v>840</v>
      </c>
      <c r="C93" s="813">
        <v>0.86</v>
      </c>
      <c r="D93" s="985">
        <v>2925</v>
      </c>
      <c r="E93" s="985">
        <v>3120</v>
      </c>
      <c r="F93" s="985">
        <v>3301</v>
      </c>
      <c r="G93" s="985">
        <v>3467</v>
      </c>
      <c r="H93" s="985">
        <v>3543</v>
      </c>
      <c r="I93" s="985">
        <v>3634</v>
      </c>
      <c r="J93" s="803"/>
      <c r="K93" s="803"/>
      <c r="L93" s="803"/>
      <c r="M93" s="803"/>
      <c r="N93" s="803"/>
      <c r="O93" s="803"/>
      <c r="P93" s="803"/>
      <c r="Q93" s="803"/>
      <c r="R93" s="797"/>
      <c r="S93" s="13"/>
      <c r="T93" s="13"/>
      <c r="U93" s="13"/>
      <c r="X93" s="13"/>
      <c r="Y93" s="13"/>
      <c r="Z93" s="13"/>
      <c r="AA93" s="13"/>
      <c r="AB93" s="13"/>
      <c r="AC93" s="13"/>
      <c r="AD93" s="13"/>
      <c r="AE93" s="13"/>
      <c r="AF93" s="13"/>
      <c r="AG93" s="13"/>
      <c r="AH93" s="13"/>
      <c r="AI93" s="13"/>
      <c r="AJ93" s="13"/>
    </row>
    <row r="94" spans="1:36">
      <c r="A94" s="809" t="s">
        <v>765</v>
      </c>
      <c r="B94" s="809" t="s">
        <v>841</v>
      </c>
      <c r="C94" s="813">
        <v>0.86</v>
      </c>
      <c r="D94" s="985">
        <v>3304</v>
      </c>
      <c r="E94" s="985">
        <v>3526</v>
      </c>
      <c r="F94" s="985">
        <v>3756</v>
      </c>
      <c r="G94" s="985">
        <v>3973</v>
      </c>
      <c r="H94" s="985">
        <v>4186</v>
      </c>
      <c r="I94" s="985">
        <v>4409</v>
      </c>
      <c r="J94" s="803"/>
      <c r="K94" s="803"/>
      <c r="L94" s="803"/>
      <c r="M94" s="803"/>
      <c r="N94" s="803"/>
      <c r="O94" s="803"/>
      <c r="P94" s="803"/>
      <c r="Q94" s="803"/>
      <c r="R94" s="797"/>
      <c r="S94" s="13"/>
      <c r="T94" s="13"/>
      <c r="U94" s="13"/>
      <c r="X94" s="13"/>
      <c r="Y94" s="13"/>
      <c r="Z94" s="13"/>
      <c r="AA94" s="13"/>
      <c r="AB94" s="13"/>
      <c r="AC94" s="13"/>
      <c r="AD94" s="13"/>
      <c r="AE94" s="13"/>
      <c r="AF94" s="13"/>
      <c r="AG94" s="13"/>
      <c r="AH94" s="13"/>
      <c r="AI94" s="13"/>
      <c r="AJ94" s="13"/>
    </row>
    <row r="95" spans="1:36">
      <c r="A95" s="809" t="s">
        <v>765</v>
      </c>
      <c r="B95" s="809" t="s">
        <v>842</v>
      </c>
      <c r="C95" s="813">
        <v>0.86</v>
      </c>
      <c r="D95" s="985">
        <v>3757</v>
      </c>
      <c r="E95" s="985">
        <v>4013</v>
      </c>
      <c r="F95" s="985">
        <v>4361</v>
      </c>
      <c r="G95" s="985">
        <v>4642</v>
      </c>
      <c r="H95" s="985">
        <v>4994</v>
      </c>
      <c r="I95" s="985">
        <v>5170</v>
      </c>
      <c r="J95" s="803"/>
      <c r="K95" s="803"/>
      <c r="L95" s="803"/>
      <c r="M95" s="803"/>
      <c r="N95" s="803"/>
      <c r="O95" s="803"/>
      <c r="P95" s="803"/>
      <c r="Q95" s="803"/>
      <c r="R95" s="797"/>
      <c r="S95" s="13"/>
      <c r="T95" s="13"/>
      <c r="U95" s="13"/>
      <c r="X95" s="13"/>
      <c r="Y95" s="13"/>
      <c r="Z95" s="13"/>
      <c r="AA95" s="13"/>
      <c r="AB95" s="13"/>
      <c r="AC95" s="13"/>
      <c r="AD95" s="13"/>
      <c r="AE95" s="13"/>
      <c r="AF95" s="13"/>
      <c r="AG95" s="13"/>
      <c r="AH95" s="13"/>
      <c r="AI95" s="13"/>
      <c r="AJ95" s="13"/>
    </row>
    <row r="96" spans="1:36">
      <c r="A96" s="809" t="s">
        <v>765</v>
      </c>
      <c r="B96" s="809" t="s">
        <v>843</v>
      </c>
      <c r="C96" s="813">
        <v>0.86</v>
      </c>
      <c r="D96" s="985">
        <v>3884</v>
      </c>
      <c r="E96" s="985">
        <v>4150</v>
      </c>
      <c r="F96" s="985">
        <v>4431</v>
      </c>
      <c r="G96" s="985">
        <v>4755</v>
      </c>
      <c r="H96" s="985">
        <v>5275</v>
      </c>
      <c r="I96" s="985">
        <v>5500</v>
      </c>
      <c r="J96" s="803"/>
      <c r="K96" s="803"/>
      <c r="L96" s="803"/>
      <c r="M96" s="803"/>
      <c r="N96" s="803"/>
      <c r="O96" s="803"/>
      <c r="P96" s="803"/>
      <c r="Q96" s="803"/>
      <c r="R96" s="797"/>
      <c r="S96" s="13"/>
      <c r="T96" s="13"/>
      <c r="U96" s="13"/>
      <c r="X96" s="13"/>
      <c r="Y96" s="13"/>
      <c r="Z96" s="13"/>
      <c r="AA96" s="13"/>
      <c r="AB96" s="13"/>
      <c r="AC96" s="13"/>
      <c r="AD96" s="13"/>
      <c r="AE96" s="13"/>
      <c r="AF96" s="13"/>
      <c r="AG96" s="13"/>
      <c r="AH96" s="13"/>
      <c r="AI96" s="13"/>
      <c r="AJ96" s="13"/>
    </row>
    <row r="97" spans="1:36">
      <c r="A97" s="809" t="s">
        <v>765</v>
      </c>
      <c r="B97" s="809" t="s">
        <v>844</v>
      </c>
      <c r="C97" s="813">
        <v>0.86</v>
      </c>
      <c r="D97" s="985">
        <v>4026</v>
      </c>
      <c r="E97" s="985">
        <v>4305</v>
      </c>
      <c r="F97" s="985">
        <v>4614</v>
      </c>
      <c r="G97" s="985">
        <v>4994</v>
      </c>
      <c r="H97" s="985">
        <v>5416</v>
      </c>
      <c r="I97" s="985">
        <v>5669</v>
      </c>
      <c r="J97" s="803"/>
      <c r="K97" s="803"/>
      <c r="L97" s="803"/>
      <c r="M97" s="803"/>
      <c r="N97" s="803"/>
      <c r="O97" s="803"/>
      <c r="P97" s="803"/>
      <c r="Q97" s="803"/>
      <c r="R97" s="797"/>
      <c r="S97" s="13"/>
      <c r="T97" s="13"/>
      <c r="U97" s="13"/>
      <c r="X97" s="13"/>
      <c r="Y97" s="13"/>
      <c r="Z97" s="13"/>
      <c r="AA97" s="13"/>
      <c r="AB97" s="13"/>
      <c r="AC97" s="13"/>
      <c r="AD97" s="13"/>
      <c r="AE97" s="13"/>
      <c r="AF97" s="13"/>
      <c r="AG97" s="13"/>
      <c r="AH97" s="13"/>
      <c r="AI97" s="13"/>
      <c r="AJ97" s="13"/>
    </row>
    <row r="98" spans="1:36">
      <c r="A98" s="809" t="s">
        <v>765</v>
      </c>
      <c r="B98" s="809" t="s">
        <v>845</v>
      </c>
      <c r="C98" s="813">
        <v>0.86</v>
      </c>
      <c r="D98" s="985">
        <v>4111</v>
      </c>
      <c r="E98" s="985">
        <v>4396</v>
      </c>
      <c r="F98" s="985">
        <v>4853</v>
      </c>
      <c r="G98" s="985">
        <v>5135</v>
      </c>
      <c r="H98" s="985">
        <v>5697</v>
      </c>
      <c r="I98" s="985">
        <v>6028</v>
      </c>
      <c r="J98" s="803"/>
      <c r="K98" s="803"/>
      <c r="L98" s="803"/>
      <c r="M98" s="803"/>
      <c r="N98" s="803"/>
      <c r="O98" s="803"/>
      <c r="P98" s="803"/>
      <c r="Q98" s="803"/>
      <c r="R98" s="797"/>
      <c r="S98" s="13"/>
      <c r="T98" s="13"/>
      <c r="U98" s="13"/>
      <c r="X98" s="13"/>
      <c r="Y98" s="13"/>
      <c r="Z98" s="13"/>
      <c r="AA98" s="13"/>
      <c r="AB98" s="13"/>
      <c r="AC98" s="13"/>
      <c r="AD98" s="13"/>
      <c r="AE98" s="13"/>
      <c r="AF98" s="13"/>
      <c r="AG98" s="13"/>
      <c r="AH98" s="13"/>
      <c r="AI98" s="13"/>
      <c r="AJ98" s="13"/>
    </row>
    <row r="99" spans="1:36">
      <c r="A99" s="809" t="s">
        <v>765</v>
      </c>
      <c r="B99" s="809" t="s">
        <v>846</v>
      </c>
      <c r="C99" s="813">
        <v>0.86</v>
      </c>
      <c r="D99" s="985">
        <v>4458</v>
      </c>
      <c r="E99" s="985">
        <v>4599</v>
      </c>
      <c r="F99" s="985">
        <v>5135</v>
      </c>
      <c r="G99" s="985">
        <v>5557</v>
      </c>
      <c r="H99" s="985">
        <v>6190</v>
      </c>
      <c r="I99" s="985">
        <v>6576</v>
      </c>
      <c r="J99" s="803"/>
      <c r="K99" s="803"/>
      <c r="L99" s="803"/>
      <c r="M99" s="803"/>
      <c r="N99" s="803"/>
      <c r="O99" s="803"/>
      <c r="P99" s="803"/>
      <c r="Q99" s="803"/>
      <c r="R99" s="797"/>
      <c r="S99" s="13"/>
      <c r="T99" s="13"/>
      <c r="U99" s="13"/>
      <c r="X99" s="13"/>
      <c r="Y99" s="13"/>
      <c r="Z99" s="13"/>
      <c r="AA99" s="13"/>
      <c r="AB99" s="13"/>
      <c r="AC99" s="13"/>
      <c r="AD99" s="13"/>
      <c r="AE99" s="13"/>
      <c r="AF99" s="13"/>
      <c r="AG99" s="13"/>
      <c r="AH99" s="13"/>
      <c r="AI99" s="13"/>
      <c r="AJ99" s="13"/>
    </row>
    <row r="100" spans="1:36">
      <c r="A100" s="1382" t="s">
        <v>849</v>
      </c>
      <c r="B100" s="1382"/>
      <c r="C100" s="1382"/>
      <c r="D100" s="1382"/>
      <c r="E100" s="1382"/>
      <c r="F100" s="1382"/>
      <c r="G100" s="1382"/>
      <c r="H100" s="1382"/>
      <c r="I100" s="1382"/>
      <c r="J100" s="803"/>
      <c r="K100" s="803"/>
      <c r="L100" s="803"/>
      <c r="M100" s="803"/>
      <c r="N100" s="803"/>
      <c r="O100" s="803"/>
      <c r="P100" s="803"/>
      <c r="Q100" s="803"/>
      <c r="R100" s="797"/>
      <c r="S100" s="13"/>
      <c r="T100" s="13"/>
      <c r="U100" s="13"/>
      <c r="X100" s="13"/>
      <c r="Y100" s="13"/>
      <c r="Z100" s="13"/>
      <c r="AA100" s="13"/>
      <c r="AB100" s="13"/>
      <c r="AC100" s="13"/>
      <c r="AD100" s="13"/>
      <c r="AE100" s="13"/>
      <c r="AF100" s="13"/>
      <c r="AG100" s="13"/>
      <c r="AH100" s="13"/>
      <c r="AI100" s="13"/>
      <c r="AJ100" s="13"/>
    </row>
    <row r="101" spans="1:36">
      <c r="A101" s="809" t="s">
        <v>117</v>
      </c>
      <c r="B101" s="809" t="s">
        <v>70</v>
      </c>
      <c r="C101" s="813"/>
      <c r="D101" s="803"/>
      <c r="E101" s="985">
        <v>2374.0500000000002</v>
      </c>
      <c r="F101" s="985">
        <v>2473.4299999999998</v>
      </c>
      <c r="G101" s="803"/>
      <c r="H101" s="803"/>
      <c r="I101" s="797"/>
      <c r="J101" s="1387" t="s">
        <v>678</v>
      </c>
      <c r="K101" s="1387"/>
      <c r="L101" s="1387"/>
      <c r="M101" s="1387"/>
      <c r="N101" s="1387"/>
      <c r="O101" s="1387"/>
      <c r="P101" s="1387"/>
      <c r="Q101" s="1387"/>
      <c r="R101" s="797"/>
      <c r="S101" s="13"/>
      <c r="T101" s="13"/>
      <c r="U101" s="13"/>
      <c r="X101" s="13"/>
      <c r="Y101" s="13"/>
      <c r="Z101" s="13"/>
      <c r="AA101" s="13"/>
      <c r="AB101" s="13"/>
      <c r="AC101" s="13"/>
      <c r="AD101" s="13"/>
      <c r="AE101" s="13"/>
      <c r="AF101" s="13"/>
      <c r="AG101" s="13"/>
      <c r="AH101" s="13"/>
      <c r="AI101" s="13"/>
      <c r="AJ101" s="13"/>
    </row>
    <row r="102" spans="1:36">
      <c r="A102" s="809" t="s">
        <v>117</v>
      </c>
      <c r="B102" s="809" t="s">
        <v>71</v>
      </c>
      <c r="C102" s="813"/>
      <c r="D102" s="803"/>
      <c r="E102" s="985">
        <v>2666.23</v>
      </c>
      <c r="F102" s="985">
        <v>2780.27</v>
      </c>
      <c r="G102" s="803"/>
      <c r="H102" s="803"/>
      <c r="I102" s="797"/>
      <c r="J102" s="1387"/>
      <c r="K102" s="1387"/>
      <c r="L102" s="1387"/>
      <c r="M102" s="1387"/>
      <c r="N102" s="1387"/>
      <c r="O102" s="1387"/>
      <c r="P102" s="1387"/>
      <c r="Q102" s="1387"/>
      <c r="R102" s="797"/>
      <c r="S102" s="13"/>
      <c r="T102" s="13"/>
      <c r="U102" s="13"/>
      <c r="X102" s="13"/>
      <c r="Y102" s="13"/>
      <c r="Z102" s="13"/>
      <c r="AA102" s="13"/>
      <c r="AB102" s="13"/>
      <c r="AC102" s="13"/>
      <c r="AD102" s="13"/>
      <c r="AE102" s="13"/>
      <c r="AF102" s="13"/>
      <c r="AG102" s="13"/>
      <c r="AH102" s="13"/>
      <c r="AI102" s="13"/>
      <c r="AJ102" s="13"/>
    </row>
    <row r="103" spans="1:36" ht="21" customHeight="1">
      <c r="A103" s="809" t="s">
        <v>117</v>
      </c>
      <c r="B103" s="809" t="s">
        <v>72</v>
      </c>
      <c r="C103" s="813"/>
      <c r="D103" s="985">
        <v>2825.21</v>
      </c>
      <c r="E103" s="985">
        <v>2956.33</v>
      </c>
      <c r="F103" s="985">
        <v>3087.44</v>
      </c>
      <c r="G103" s="803"/>
      <c r="H103" s="803"/>
      <c r="I103" s="797"/>
      <c r="J103" s="1387"/>
      <c r="K103" s="1387"/>
      <c r="L103" s="1387"/>
      <c r="M103" s="1387"/>
      <c r="N103" s="1387"/>
      <c r="O103" s="1387"/>
      <c r="P103" s="1387"/>
      <c r="Q103" s="1387"/>
      <c r="R103" s="797"/>
      <c r="S103" s="13"/>
      <c r="T103" s="13"/>
      <c r="U103" s="13"/>
      <c r="X103" s="13"/>
      <c r="Y103" s="13"/>
      <c r="Z103" s="13"/>
      <c r="AA103" s="13"/>
      <c r="AB103" s="13"/>
      <c r="AC103" s="13"/>
      <c r="AD103" s="13"/>
      <c r="AE103" s="13"/>
      <c r="AF103" s="13"/>
      <c r="AG103" s="13"/>
      <c r="AH103" s="13"/>
      <c r="AI103" s="13"/>
      <c r="AJ103" s="13"/>
    </row>
    <row r="104" spans="1:36" ht="18" customHeight="1">
      <c r="A104" s="809" t="s">
        <v>117</v>
      </c>
      <c r="B104" s="809" t="s">
        <v>73</v>
      </c>
      <c r="C104" s="813"/>
      <c r="D104" s="985">
        <v>3016.72</v>
      </c>
      <c r="E104" s="985">
        <v>3157.91</v>
      </c>
      <c r="F104" s="985">
        <v>3299.09</v>
      </c>
      <c r="G104" s="803"/>
      <c r="H104" s="803"/>
      <c r="I104" s="797"/>
      <c r="J104" s="1387"/>
      <c r="K104" s="1387"/>
      <c r="L104" s="1387"/>
      <c r="M104" s="1387"/>
      <c r="N104" s="1387"/>
      <c r="O104" s="1387"/>
      <c r="P104" s="1387"/>
      <c r="Q104" s="1387"/>
      <c r="R104" s="814"/>
      <c r="S104" s="13"/>
      <c r="T104" s="13"/>
      <c r="U104" s="13"/>
      <c r="X104" s="13"/>
      <c r="Y104" s="13"/>
      <c r="Z104" s="13"/>
      <c r="AA104" s="13"/>
      <c r="AB104" s="13"/>
      <c r="AC104" s="13"/>
      <c r="AD104" s="13"/>
      <c r="AE104" s="13"/>
      <c r="AF104" s="13"/>
      <c r="AG104" s="13"/>
      <c r="AH104" s="13"/>
      <c r="AI104" s="13"/>
      <c r="AJ104" s="13"/>
    </row>
    <row r="105" spans="1:36">
      <c r="A105" s="809" t="s">
        <v>117</v>
      </c>
      <c r="B105" s="809" t="s">
        <v>74</v>
      </c>
      <c r="C105" s="813"/>
      <c r="D105" s="985">
        <v>3257.22</v>
      </c>
      <c r="E105" s="985">
        <v>3411.06</v>
      </c>
      <c r="F105" s="985">
        <v>3564.92</v>
      </c>
      <c r="G105" s="985">
        <v>3718.76</v>
      </c>
      <c r="H105" s="803"/>
      <c r="I105" s="797"/>
      <c r="J105" s="1387"/>
      <c r="K105" s="1387"/>
      <c r="L105" s="1387"/>
      <c r="M105" s="1387"/>
      <c r="N105" s="1387"/>
      <c r="O105" s="1387"/>
      <c r="P105" s="1387"/>
      <c r="Q105" s="1387"/>
      <c r="R105" s="814"/>
      <c r="S105" s="13"/>
      <c r="T105" s="13"/>
      <c r="U105" s="13"/>
      <c r="X105" s="13"/>
      <c r="Y105" s="13"/>
      <c r="Z105" s="13"/>
      <c r="AA105" s="13"/>
      <c r="AB105" s="13"/>
      <c r="AC105" s="13"/>
      <c r="AD105" s="13"/>
      <c r="AE105" s="13"/>
      <c r="AF105" s="13"/>
      <c r="AG105" s="13"/>
      <c r="AH105" s="13"/>
      <c r="AI105" s="13"/>
      <c r="AJ105" s="13"/>
    </row>
    <row r="106" spans="1:36">
      <c r="A106" s="809" t="s">
        <v>117</v>
      </c>
      <c r="B106" s="809" t="s">
        <v>75</v>
      </c>
      <c r="C106" s="813"/>
      <c r="D106" s="985">
        <v>3369.5</v>
      </c>
      <c r="E106" s="985">
        <v>3529.26</v>
      </c>
      <c r="F106" s="985">
        <v>3689.02</v>
      </c>
      <c r="G106" s="985">
        <v>3848.79</v>
      </c>
      <c r="H106" s="803"/>
      <c r="I106" s="797"/>
      <c r="J106" s="1387"/>
      <c r="K106" s="1387"/>
      <c r="L106" s="1387"/>
      <c r="M106" s="1387"/>
      <c r="N106" s="1387"/>
      <c r="O106" s="1387"/>
      <c r="P106" s="1387"/>
      <c r="Q106" s="1387"/>
      <c r="R106" s="814"/>
      <c r="S106" s="13"/>
      <c r="T106" s="13"/>
      <c r="U106" s="13"/>
      <c r="X106" s="13"/>
      <c r="Y106" s="13"/>
      <c r="Z106" s="13"/>
      <c r="AA106" s="13"/>
      <c r="AB106" s="13"/>
      <c r="AC106" s="13"/>
      <c r="AD106" s="13"/>
      <c r="AE106" s="13"/>
      <c r="AF106" s="13"/>
      <c r="AG106" s="13"/>
      <c r="AH106" s="13"/>
      <c r="AI106" s="13"/>
      <c r="AJ106" s="13"/>
    </row>
    <row r="107" spans="1:36">
      <c r="A107" s="809" t="s">
        <v>117</v>
      </c>
      <c r="B107" s="809" t="s">
        <v>76</v>
      </c>
      <c r="C107" s="813"/>
      <c r="D107" s="985">
        <v>3761.31</v>
      </c>
      <c r="E107" s="985">
        <v>3941.27</v>
      </c>
      <c r="F107" s="985">
        <v>4127.12</v>
      </c>
      <c r="G107" s="985">
        <v>4316.9799999999996</v>
      </c>
      <c r="H107" s="985">
        <v>4413.3599999999997</v>
      </c>
      <c r="I107" s="797"/>
      <c r="J107" s="1387"/>
      <c r="K107" s="1387"/>
      <c r="L107" s="1387"/>
      <c r="M107" s="1387"/>
      <c r="N107" s="1387"/>
      <c r="O107" s="1387"/>
      <c r="P107" s="1387"/>
      <c r="Q107" s="1387"/>
      <c r="R107" s="814"/>
      <c r="S107" s="13"/>
      <c r="T107" s="13"/>
      <c r="U107" s="13"/>
      <c r="X107" s="13"/>
      <c r="Y107" s="13"/>
      <c r="Z107" s="13"/>
      <c r="AA107" s="13"/>
      <c r="AB107" s="13"/>
      <c r="AC107" s="13"/>
      <c r="AD107" s="13"/>
      <c r="AE107" s="13"/>
      <c r="AF107" s="13"/>
      <c r="AG107" s="13"/>
      <c r="AH107" s="13"/>
      <c r="AI107" s="13"/>
      <c r="AJ107" s="13"/>
    </row>
    <row r="108" spans="1:36">
      <c r="A108" s="809" t="s">
        <v>117</v>
      </c>
      <c r="B108" s="809" t="s">
        <v>77</v>
      </c>
      <c r="C108" s="813"/>
      <c r="D108" s="985">
        <v>4118.87</v>
      </c>
      <c r="E108" s="985">
        <v>4327.88</v>
      </c>
      <c r="F108" s="985">
        <v>4540.04</v>
      </c>
      <c r="G108" s="985">
        <v>4752.18</v>
      </c>
      <c r="H108" s="985">
        <v>4858.25</v>
      </c>
      <c r="I108" s="797"/>
      <c r="J108" s="1387"/>
      <c r="K108" s="1387"/>
      <c r="L108" s="1387"/>
      <c r="M108" s="1387"/>
      <c r="N108" s="1387"/>
      <c r="O108" s="1387"/>
      <c r="P108" s="1387"/>
      <c r="Q108" s="1387"/>
      <c r="R108" s="814"/>
      <c r="S108" s="13"/>
      <c r="T108" s="13"/>
      <c r="U108" s="13"/>
      <c r="X108" s="13"/>
      <c r="Y108" s="13"/>
      <c r="Z108" s="13"/>
      <c r="AA108" s="13"/>
      <c r="AB108" s="13"/>
      <c r="AC108" s="13"/>
      <c r="AD108" s="13"/>
      <c r="AE108" s="13"/>
      <c r="AF108" s="13"/>
      <c r="AG108" s="13"/>
      <c r="AH108" s="13"/>
      <c r="AI108" s="13"/>
      <c r="AJ108" s="13"/>
    </row>
    <row r="109" spans="1:36">
      <c r="A109" s="809" t="s">
        <v>117</v>
      </c>
      <c r="B109" s="809" t="s">
        <v>78</v>
      </c>
      <c r="C109" s="813"/>
      <c r="D109" s="985">
        <v>4497.47</v>
      </c>
      <c r="E109" s="985">
        <v>4729.29</v>
      </c>
      <c r="F109" s="985">
        <v>4961.12</v>
      </c>
      <c r="G109" s="985">
        <v>5192.9399999999996</v>
      </c>
      <c r="H109" s="985">
        <v>5308.86</v>
      </c>
      <c r="I109" s="797"/>
      <c r="J109" s="1387"/>
      <c r="K109" s="1387"/>
      <c r="L109" s="1387"/>
      <c r="M109" s="1387"/>
      <c r="N109" s="1387"/>
      <c r="O109" s="1387"/>
      <c r="P109" s="1387"/>
      <c r="Q109" s="1387"/>
      <c r="R109" s="814"/>
      <c r="S109" s="13"/>
      <c r="T109" s="13"/>
      <c r="U109" s="13"/>
      <c r="X109" s="13"/>
      <c r="Y109" s="13"/>
      <c r="Z109" s="13"/>
      <c r="AA109" s="13"/>
      <c r="AB109" s="13"/>
      <c r="AC109" s="13"/>
      <c r="AD109" s="13"/>
      <c r="AE109" s="13"/>
      <c r="AF109" s="13"/>
      <c r="AG109" s="13"/>
      <c r="AH109" s="13"/>
      <c r="AI109" s="13"/>
      <c r="AJ109" s="13"/>
    </row>
    <row r="110" spans="1:36">
      <c r="A110" s="809" t="s">
        <v>117</v>
      </c>
      <c r="B110" s="809" t="s">
        <v>79</v>
      </c>
      <c r="C110" s="813"/>
      <c r="D110" s="985">
        <v>5111.79</v>
      </c>
      <c r="E110" s="985">
        <v>5375.28</v>
      </c>
      <c r="F110" s="985">
        <v>5638.78</v>
      </c>
      <c r="G110" s="985">
        <v>5902.27</v>
      </c>
      <c r="H110" s="985">
        <v>6034.02</v>
      </c>
      <c r="I110" s="797"/>
      <c r="J110" s="1387"/>
      <c r="K110" s="1387"/>
      <c r="L110" s="1387"/>
      <c r="M110" s="1387"/>
      <c r="N110" s="1387"/>
      <c r="O110" s="1387"/>
      <c r="P110" s="1387"/>
      <c r="Q110" s="1387"/>
      <c r="R110" s="814"/>
      <c r="S110" s="13"/>
      <c r="T110" s="13"/>
      <c r="U110" s="13"/>
      <c r="X110" s="13"/>
      <c r="Y110" s="13"/>
      <c r="Z110" s="13"/>
      <c r="AA110" s="13"/>
      <c r="AB110" s="13"/>
      <c r="AC110" s="13"/>
      <c r="AD110" s="13"/>
      <c r="AE110" s="13"/>
      <c r="AF110" s="13"/>
      <c r="AG110" s="13"/>
      <c r="AH110" s="13"/>
      <c r="AI110" s="13"/>
      <c r="AJ110" s="13"/>
    </row>
    <row r="111" spans="1:36">
      <c r="A111" s="809" t="s">
        <v>117</v>
      </c>
      <c r="B111" s="809" t="s">
        <v>80</v>
      </c>
      <c r="C111" s="813"/>
      <c r="D111" s="985">
        <v>5804.69</v>
      </c>
      <c r="E111" s="985">
        <v>6103.9</v>
      </c>
      <c r="F111" s="985">
        <v>6403.09</v>
      </c>
      <c r="G111" s="985">
        <v>6702.31</v>
      </c>
      <c r="H111" s="985">
        <v>6851.92</v>
      </c>
      <c r="I111" s="797"/>
      <c r="J111" s="1387"/>
      <c r="K111" s="1387"/>
      <c r="L111" s="1387"/>
      <c r="M111" s="1387"/>
      <c r="N111" s="1387"/>
      <c r="O111" s="1387"/>
      <c r="P111" s="1387"/>
      <c r="Q111" s="1387"/>
      <c r="R111" s="814"/>
      <c r="S111" s="13"/>
      <c r="T111" s="13"/>
      <c r="U111" s="13"/>
      <c r="X111" s="13"/>
      <c r="Y111" s="13"/>
      <c r="Z111" s="13"/>
      <c r="AA111" s="13"/>
      <c r="AB111" s="13"/>
      <c r="AC111" s="13"/>
      <c r="AD111" s="13"/>
      <c r="AE111" s="13"/>
      <c r="AF111" s="13"/>
      <c r="AG111" s="13"/>
      <c r="AH111" s="13"/>
      <c r="AI111" s="13"/>
      <c r="AJ111" s="13"/>
    </row>
    <row r="112" spans="1:36">
      <c r="A112" s="809" t="s">
        <v>117</v>
      </c>
      <c r="B112" s="809" t="s">
        <v>81</v>
      </c>
      <c r="C112" s="813"/>
      <c r="D112" s="985">
        <v>6115.84</v>
      </c>
      <c r="E112" s="985">
        <v>6431.09</v>
      </c>
      <c r="F112" s="985">
        <v>6746.35</v>
      </c>
      <c r="G112" s="985">
        <v>7061.6</v>
      </c>
      <c r="H112" s="985">
        <v>7219.22</v>
      </c>
      <c r="I112" s="797"/>
      <c r="J112" s="1387"/>
      <c r="K112" s="1387"/>
      <c r="L112" s="1387"/>
      <c r="M112" s="1387"/>
      <c r="N112" s="1387"/>
      <c r="O112" s="1387"/>
      <c r="P112" s="1387"/>
      <c r="Q112" s="1387"/>
      <c r="R112" s="814"/>
      <c r="S112" s="13"/>
      <c r="T112" s="13"/>
      <c r="U112" s="13"/>
      <c r="X112" s="13"/>
      <c r="Y112" s="13"/>
      <c r="Z112" s="13"/>
      <c r="AA112" s="13"/>
      <c r="AB112" s="13"/>
      <c r="AC112" s="13"/>
      <c r="AD112" s="13"/>
      <c r="AE112" s="13"/>
      <c r="AF112" s="13"/>
      <c r="AG112" s="13"/>
      <c r="AH112" s="13"/>
      <c r="AI112" s="13"/>
      <c r="AJ112" s="13"/>
    </row>
    <row r="113" spans="1:36">
      <c r="A113" s="809" t="s">
        <v>117</v>
      </c>
      <c r="B113" s="809" t="s">
        <v>82</v>
      </c>
      <c r="C113" s="813"/>
      <c r="D113" s="985">
        <v>6911.43</v>
      </c>
      <c r="E113" s="985">
        <v>7267.69</v>
      </c>
      <c r="F113" s="985">
        <v>7623.94</v>
      </c>
      <c r="G113" s="985">
        <v>7980.19</v>
      </c>
      <c r="H113" s="985">
        <v>8158.34</v>
      </c>
      <c r="I113" s="797"/>
      <c r="J113" s="1387"/>
      <c r="K113" s="1387"/>
      <c r="L113" s="1387"/>
      <c r="M113" s="1387"/>
      <c r="N113" s="1387"/>
      <c r="O113" s="1387"/>
      <c r="P113" s="1387"/>
      <c r="Q113" s="1387"/>
      <c r="R113" s="814"/>
      <c r="S113" s="13"/>
      <c r="T113" s="13"/>
      <c r="U113" s="13"/>
      <c r="X113" s="13"/>
      <c r="Y113" s="13"/>
      <c r="Z113" s="13"/>
      <c r="AA113" s="13"/>
      <c r="AB113" s="13"/>
      <c r="AC113" s="13"/>
      <c r="AD113" s="13"/>
      <c r="AE113" s="13"/>
      <c r="AF113" s="13"/>
      <c r="AG113" s="13"/>
      <c r="AH113" s="13"/>
      <c r="AI113" s="13"/>
      <c r="AJ113" s="13"/>
    </row>
    <row r="114" spans="1:36">
      <c r="A114" s="1382" t="s">
        <v>764</v>
      </c>
      <c r="B114" s="1382"/>
      <c r="C114" s="1382"/>
      <c r="D114" s="1382"/>
      <c r="E114" s="1382"/>
      <c r="F114" s="1382"/>
      <c r="G114" s="1382"/>
      <c r="H114" s="1382"/>
      <c r="I114" s="1382"/>
      <c r="J114" s="808"/>
      <c r="K114" s="808"/>
      <c r="L114" s="808"/>
      <c r="M114" s="808"/>
      <c r="N114" s="808"/>
      <c r="O114" s="808"/>
      <c r="P114" s="808"/>
      <c r="Q114" s="808"/>
      <c r="R114" s="814"/>
      <c r="S114" s="13"/>
      <c r="T114" s="13"/>
      <c r="U114" s="13"/>
      <c r="X114" s="13"/>
      <c r="Y114" s="13"/>
      <c r="Z114" s="13"/>
      <c r="AA114" s="13"/>
      <c r="AB114" s="13"/>
      <c r="AC114" s="13"/>
      <c r="AD114" s="13"/>
      <c r="AE114" s="13"/>
      <c r="AF114" s="13"/>
      <c r="AG114" s="13"/>
      <c r="AH114" s="13"/>
      <c r="AI114" s="13"/>
      <c r="AJ114" s="13"/>
    </row>
    <row r="115" spans="1:36">
      <c r="A115" s="809" t="s">
        <v>118</v>
      </c>
      <c r="B115" s="809" t="s">
        <v>119</v>
      </c>
      <c r="C115" s="813"/>
      <c r="D115" s="809"/>
      <c r="E115" s="803">
        <v>2261</v>
      </c>
      <c r="F115" s="803">
        <v>2290</v>
      </c>
      <c r="G115" s="803">
        <v>2320</v>
      </c>
      <c r="H115" s="803">
        <v>2465.14</v>
      </c>
      <c r="I115" s="803"/>
      <c r="J115" s="803"/>
      <c r="K115" s="803"/>
      <c r="L115" s="803"/>
      <c r="M115" s="803"/>
      <c r="N115" s="803"/>
      <c r="O115" s="803"/>
      <c r="P115" s="803"/>
      <c r="Q115" s="803"/>
      <c r="R115" s="814"/>
      <c r="S115" s="13"/>
      <c r="T115" s="13"/>
      <c r="U115" s="13"/>
      <c r="X115" s="13"/>
      <c r="Y115" s="13"/>
      <c r="Z115" s="13"/>
      <c r="AA115" s="13"/>
      <c r="AB115" s="13"/>
      <c r="AC115" s="13"/>
      <c r="AD115" s="13"/>
      <c r="AE115" s="13"/>
      <c r="AF115" s="13"/>
      <c r="AG115" s="13"/>
      <c r="AH115" s="13"/>
      <c r="AI115" s="13"/>
      <c r="AJ115" s="13"/>
    </row>
    <row r="116" spans="1:36">
      <c r="A116" s="809" t="s">
        <v>118</v>
      </c>
      <c r="B116" s="809" t="s">
        <v>120</v>
      </c>
      <c r="C116" s="813"/>
      <c r="D116" s="803">
        <v>2275.19</v>
      </c>
      <c r="E116" s="803">
        <v>2424.4899999999998</v>
      </c>
      <c r="F116" s="803">
        <v>2579.5</v>
      </c>
      <c r="G116" s="803">
        <v>2734.67</v>
      </c>
      <c r="H116" s="803">
        <v>2839.39</v>
      </c>
      <c r="I116" s="797"/>
      <c r="J116" s="803"/>
      <c r="K116" s="803"/>
      <c r="L116" s="803"/>
      <c r="M116" s="803"/>
      <c r="N116" s="803"/>
      <c r="O116" s="803"/>
      <c r="P116" s="803"/>
      <c r="Q116" s="803"/>
      <c r="R116" s="814"/>
      <c r="S116" s="13"/>
      <c r="T116" s="13"/>
      <c r="U116" s="13"/>
      <c r="X116" s="13"/>
      <c r="Y116" s="13"/>
      <c r="Z116" s="13"/>
      <c r="AA116" s="13"/>
      <c r="AB116" s="13"/>
      <c r="AC116" s="13"/>
      <c r="AD116" s="13"/>
      <c r="AE116" s="13"/>
      <c r="AF116" s="13"/>
      <c r="AG116" s="13"/>
      <c r="AH116" s="13"/>
      <c r="AI116" s="13"/>
      <c r="AJ116" s="13"/>
    </row>
    <row r="117" spans="1:36">
      <c r="A117" s="809" t="s">
        <v>118</v>
      </c>
      <c r="B117" s="809" t="s">
        <v>121</v>
      </c>
      <c r="C117" s="813"/>
      <c r="D117" s="803">
        <v>2508.4899999999998</v>
      </c>
      <c r="E117" s="803">
        <v>2697.03</v>
      </c>
      <c r="F117" s="803">
        <v>2818.86</v>
      </c>
      <c r="G117" s="803">
        <v>3134.4</v>
      </c>
      <c r="H117" s="803">
        <v>3484.99</v>
      </c>
      <c r="I117" s="797"/>
      <c r="J117" s="803"/>
      <c r="K117" s="803"/>
      <c r="L117" s="803"/>
      <c r="M117" s="803"/>
      <c r="N117" s="803"/>
      <c r="O117" s="803"/>
      <c r="P117" s="803"/>
      <c r="Q117" s="803"/>
      <c r="R117" s="797"/>
      <c r="S117" s="13"/>
      <c r="T117" s="814"/>
      <c r="U117" s="814"/>
      <c r="X117" s="13"/>
      <c r="Y117" s="13"/>
      <c r="Z117" s="13"/>
      <c r="AA117" s="13"/>
      <c r="AB117" s="13"/>
      <c r="AC117" s="13"/>
      <c r="AD117" s="13"/>
      <c r="AE117" s="13"/>
      <c r="AF117" s="13"/>
      <c r="AG117" s="13"/>
      <c r="AH117" s="13"/>
      <c r="AI117" s="13"/>
      <c r="AJ117" s="13"/>
    </row>
    <row r="118" spans="1:36">
      <c r="A118" s="809" t="s">
        <v>118</v>
      </c>
      <c r="B118" s="809" t="s">
        <v>122</v>
      </c>
      <c r="C118" s="813"/>
      <c r="D118" s="803">
        <v>3206.64</v>
      </c>
      <c r="E118" s="803">
        <v>3441.43</v>
      </c>
      <c r="F118" s="803">
        <v>3599.83</v>
      </c>
      <c r="G118" s="803">
        <v>3758.42</v>
      </c>
      <c r="H118" s="803">
        <v>3918.65</v>
      </c>
      <c r="I118" s="797"/>
      <c r="J118" s="803"/>
      <c r="K118" s="803"/>
      <c r="L118" s="803"/>
      <c r="M118" s="803"/>
      <c r="N118" s="803"/>
      <c r="O118" s="803"/>
      <c r="P118" s="803"/>
      <c r="Q118" s="803"/>
      <c r="R118" s="797"/>
      <c r="S118" s="814"/>
      <c r="T118" s="814"/>
      <c r="U118" s="814"/>
      <c r="X118" s="13"/>
      <c r="Y118" s="13"/>
      <c r="Z118" s="13"/>
      <c r="AA118" s="13"/>
      <c r="AB118" s="13"/>
      <c r="AC118" s="13"/>
      <c r="AD118" s="13"/>
      <c r="AE118" s="13"/>
      <c r="AF118" s="13"/>
      <c r="AG118" s="13"/>
      <c r="AH118" s="13"/>
      <c r="AI118" s="13"/>
      <c r="AJ118" s="13"/>
    </row>
    <row r="119" spans="1:36">
      <c r="A119" s="809" t="s">
        <v>118</v>
      </c>
      <c r="B119" s="809" t="s">
        <v>123</v>
      </c>
      <c r="C119" s="813"/>
      <c r="D119" s="803">
        <v>3755.29</v>
      </c>
      <c r="E119" s="803">
        <v>3918.65</v>
      </c>
      <c r="F119" s="803">
        <v>4081.82</v>
      </c>
      <c r="G119" s="803">
        <v>4245.16</v>
      </c>
      <c r="H119" s="803">
        <v>4408.33</v>
      </c>
      <c r="I119" s="797"/>
      <c r="J119" s="803"/>
      <c r="K119" s="803"/>
      <c r="L119" s="803"/>
      <c r="M119" s="803"/>
      <c r="N119" s="803"/>
      <c r="O119" s="803"/>
      <c r="P119" s="803"/>
      <c r="Q119" s="803"/>
      <c r="R119" s="797"/>
      <c r="S119" s="814"/>
      <c r="T119" s="814"/>
      <c r="U119" s="814"/>
      <c r="X119" s="13"/>
      <c r="Y119" s="13"/>
      <c r="Z119" s="13"/>
      <c r="AA119" s="13"/>
      <c r="AB119" s="13"/>
      <c r="AC119" s="13"/>
      <c r="AD119" s="13"/>
      <c r="AE119" s="13"/>
      <c r="AF119" s="13"/>
      <c r="AG119" s="13"/>
      <c r="AH119" s="13"/>
      <c r="AI119" s="13"/>
      <c r="AJ119" s="13"/>
    </row>
    <row r="120" spans="1:36">
      <c r="A120" s="809" t="s">
        <v>118</v>
      </c>
      <c r="B120" s="809" t="s">
        <v>124</v>
      </c>
      <c r="C120" s="813"/>
      <c r="D120" s="803">
        <v>4245.16</v>
      </c>
      <c r="E120" s="803">
        <v>4408.33</v>
      </c>
      <c r="F120" s="803">
        <v>4571.7</v>
      </c>
      <c r="G120" s="803">
        <v>4734.8599999999997</v>
      </c>
      <c r="H120" s="803">
        <v>5061.57</v>
      </c>
      <c r="I120" s="797"/>
      <c r="J120" s="803"/>
      <c r="K120" s="803"/>
      <c r="L120" s="803"/>
      <c r="M120" s="803"/>
      <c r="N120" s="803"/>
      <c r="O120" s="803"/>
      <c r="P120" s="803"/>
      <c r="Q120" s="803"/>
      <c r="R120" s="797"/>
      <c r="S120" s="814"/>
      <c r="T120" s="814"/>
      <c r="U120" s="814"/>
      <c r="X120" s="13"/>
      <c r="Y120" s="13"/>
      <c r="Z120" s="13"/>
      <c r="AA120" s="13"/>
      <c r="AB120" s="13"/>
      <c r="AC120" s="13"/>
      <c r="AD120" s="13"/>
      <c r="AE120" s="13"/>
      <c r="AF120" s="13"/>
      <c r="AG120" s="13"/>
      <c r="AH120" s="13"/>
      <c r="AI120" s="13"/>
      <c r="AJ120" s="13"/>
    </row>
    <row r="121" spans="1:36">
      <c r="A121" s="809" t="s">
        <v>118</v>
      </c>
      <c r="B121" s="809" t="s">
        <v>125</v>
      </c>
      <c r="C121" s="813"/>
      <c r="D121" s="803">
        <v>4816.54</v>
      </c>
      <c r="E121" s="803">
        <v>5061.58</v>
      </c>
      <c r="F121" s="803">
        <v>5306.42</v>
      </c>
      <c r="G121" s="803">
        <v>5469.58</v>
      </c>
      <c r="H121" s="803">
        <v>5714.6</v>
      </c>
      <c r="I121" s="797"/>
      <c r="J121" s="803"/>
      <c r="K121" s="803"/>
      <c r="L121" s="803"/>
      <c r="M121" s="803"/>
      <c r="N121" s="803"/>
      <c r="O121" s="803"/>
      <c r="P121" s="803"/>
      <c r="Q121" s="803"/>
      <c r="R121" s="797"/>
      <c r="S121" s="814"/>
      <c r="T121" s="814"/>
      <c r="U121" s="814"/>
      <c r="X121" s="13"/>
      <c r="Y121" s="13"/>
      <c r="Z121" s="13"/>
      <c r="AA121" s="13"/>
      <c r="AB121" s="13"/>
      <c r="AC121" s="13"/>
      <c r="AD121"/>
      <c r="AE121"/>
      <c r="AF121"/>
      <c r="AG121"/>
      <c r="AH121"/>
      <c r="AI121"/>
      <c r="AJ121" s="13"/>
    </row>
    <row r="122" spans="1:36">
      <c r="A122" s="809" t="s">
        <v>118</v>
      </c>
      <c r="B122" s="809" t="s">
        <v>126</v>
      </c>
      <c r="C122" s="813"/>
      <c r="D122" s="803">
        <v>5469.58</v>
      </c>
      <c r="E122" s="803">
        <v>5714.6</v>
      </c>
      <c r="F122" s="803">
        <v>6041.14</v>
      </c>
      <c r="G122" s="803">
        <v>6367.65</v>
      </c>
      <c r="H122" s="803">
        <v>6703.2</v>
      </c>
      <c r="I122" s="797"/>
      <c r="J122" s="803"/>
      <c r="K122" s="803"/>
      <c r="L122" s="803"/>
      <c r="M122" s="803"/>
      <c r="N122" s="803"/>
      <c r="O122" s="803"/>
      <c r="P122" s="803"/>
      <c r="Q122" s="803"/>
      <c r="R122" s="797"/>
      <c r="S122" s="814"/>
      <c r="T122" s="814"/>
      <c r="U122" s="814"/>
      <c r="X122" s="13"/>
      <c r="Y122" s="13"/>
      <c r="Z122" s="13"/>
      <c r="AA122" s="13"/>
      <c r="AB122" s="13"/>
      <c r="AC122" s="13"/>
      <c r="AD122"/>
      <c r="AE122"/>
      <c r="AF122"/>
      <c r="AG122"/>
      <c r="AH122"/>
      <c r="AI122"/>
      <c r="AJ122" s="13"/>
    </row>
    <row r="123" spans="1:36">
      <c r="A123" s="1384" t="s">
        <v>829</v>
      </c>
      <c r="B123" s="1384"/>
      <c r="C123" s="1384"/>
      <c r="D123" s="1384"/>
      <c r="E123" s="1384"/>
      <c r="F123" s="1384"/>
      <c r="G123" s="1384"/>
      <c r="H123" s="1384"/>
      <c r="I123" s="1384"/>
      <c r="J123" s="1039"/>
      <c r="K123" s="1040"/>
      <c r="L123" s="1040"/>
      <c r="M123" s="1040"/>
      <c r="N123" s="1040"/>
      <c r="O123" s="1040"/>
      <c r="P123" s="1040"/>
      <c r="Q123" s="1040"/>
      <c r="R123" s="797"/>
      <c r="S123" s="814"/>
      <c r="T123" s="814"/>
      <c r="U123" s="814"/>
      <c r="X123" s="13"/>
      <c r="Y123" s="13"/>
      <c r="Z123" s="13"/>
      <c r="AA123" s="13"/>
      <c r="AB123" s="13"/>
      <c r="AC123" s="13"/>
      <c r="AD123"/>
      <c r="AE123"/>
      <c r="AF123"/>
      <c r="AG123"/>
      <c r="AH123"/>
      <c r="AI123"/>
      <c r="AJ123" s="13"/>
    </row>
    <row r="124" spans="1:36" s="991" customFormat="1">
      <c r="A124" s="809" t="str">
        <f>$AD$13</f>
        <v>Parität_TG</v>
      </c>
      <c r="B124" s="809" t="s">
        <v>780</v>
      </c>
      <c r="C124" s="813">
        <v>0.85</v>
      </c>
      <c r="D124" s="803">
        <v>5470</v>
      </c>
      <c r="E124" s="803">
        <v>5765</v>
      </c>
      <c r="F124" s="803">
        <v>6060</v>
      </c>
      <c r="G124" s="803">
        <v>6355</v>
      </c>
      <c r="H124" s="803">
        <v>6650</v>
      </c>
      <c r="I124" s="803">
        <v>6945</v>
      </c>
      <c r="J124" s="1039"/>
      <c r="K124" s="1040"/>
      <c r="L124" s="1040"/>
      <c r="M124" s="1040"/>
      <c r="N124" s="1040"/>
      <c r="O124" s="1040"/>
      <c r="P124" s="1040"/>
      <c r="Q124" s="1040"/>
      <c r="R124" s="1107"/>
      <c r="S124" s="1110"/>
      <c r="T124" s="1111"/>
      <c r="U124" s="1108"/>
      <c r="V124"/>
      <c r="W124"/>
      <c r="X124"/>
      <c r="Y124"/>
      <c r="Z124"/>
      <c r="AA124"/>
      <c r="AB124"/>
      <c r="AC124"/>
      <c r="AD124"/>
      <c r="AE124"/>
      <c r="AF124"/>
      <c r="AG124"/>
      <c r="AH124"/>
      <c r="AI124"/>
    </row>
    <row r="125" spans="1:36" s="991" customFormat="1">
      <c r="A125" s="809" t="str">
        <f t="shared" ref="A125:A178" si="4">$AD$13</f>
        <v>Parität_TG</v>
      </c>
      <c r="B125" s="809" t="s">
        <v>781</v>
      </c>
      <c r="C125" s="813">
        <v>0.85</v>
      </c>
      <c r="D125" s="803">
        <v>4930</v>
      </c>
      <c r="E125" s="803">
        <v>5170</v>
      </c>
      <c r="F125" s="803">
        <v>5420</v>
      </c>
      <c r="G125" s="803">
        <v>5715</v>
      </c>
      <c r="H125" s="803">
        <v>6060</v>
      </c>
      <c r="I125" s="803">
        <v>6450</v>
      </c>
      <c r="J125" s="1039"/>
      <c r="K125" s="1040"/>
      <c r="L125" s="1040"/>
      <c r="M125" s="1040"/>
      <c r="N125" s="1040"/>
      <c r="O125" s="1040"/>
      <c r="P125" s="1040"/>
      <c r="Q125" s="1040"/>
      <c r="R125" s="1107"/>
      <c r="S125" s="1110"/>
      <c r="T125" s="1111"/>
      <c r="U125" s="1108"/>
      <c r="V125"/>
      <c r="W125"/>
      <c r="X125"/>
      <c r="Y125"/>
      <c r="Z125"/>
      <c r="AA125"/>
      <c r="AB125"/>
      <c r="AC125"/>
      <c r="AD125"/>
      <c r="AE125"/>
      <c r="AF125"/>
      <c r="AG125"/>
      <c r="AH125"/>
      <c r="AI125"/>
    </row>
    <row r="126" spans="1:36" s="991" customFormat="1">
      <c r="A126" s="809" t="str">
        <f t="shared" si="4"/>
        <v>Parität_TG</v>
      </c>
      <c r="B126" s="809" t="s">
        <v>782</v>
      </c>
      <c r="C126" s="813">
        <v>0.85</v>
      </c>
      <c r="D126" s="803">
        <v>4385</v>
      </c>
      <c r="E126" s="803">
        <v>4580</v>
      </c>
      <c r="F126" s="803">
        <v>4780</v>
      </c>
      <c r="G126" s="803">
        <v>4975</v>
      </c>
      <c r="H126" s="803">
        <v>5170</v>
      </c>
      <c r="I126" s="803">
        <v>5370</v>
      </c>
      <c r="J126" s="1039"/>
      <c r="K126" s="1040"/>
      <c r="L126" s="1040"/>
      <c r="M126" s="1040"/>
      <c r="N126" s="1040"/>
      <c r="O126" s="1040"/>
      <c r="P126" s="1040"/>
      <c r="Q126" s="1040"/>
      <c r="R126" s="1107"/>
      <c r="S126" s="1110"/>
      <c r="T126" s="1111"/>
      <c r="U126" s="1108"/>
      <c r="V126"/>
      <c r="W126"/>
      <c r="X126"/>
      <c r="Y126"/>
      <c r="Z126"/>
      <c r="AA126"/>
      <c r="AB126"/>
      <c r="AC126"/>
      <c r="AD126"/>
      <c r="AE126"/>
      <c r="AF126"/>
      <c r="AG126"/>
      <c r="AH126"/>
      <c r="AI126"/>
    </row>
    <row r="127" spans="1:36" s="991" customFormat="1">
      <c r="A127" s="809" t="str">
        <f t="shared" si="4"/>
        <v>Parität_TG</v>
      </c>
      <c r="B127" s="809" t="s">
        <v>783</v>
      </c>
      <c r="C127" s="813">
        <v>0.85</v>
      </c>
      <c r="D127" s="803">
        <v>4190</v>
      </c>
      <c r="E127" s="803">
        <v>4380</v>
      </c>
      <c r="F127" s="803">
        <v>4580</v>
      </c>
      <c r="G127" s="803">
        <v>4780</v>
      </c>
      <c r="H127" s="803">
        <v>4975</v>
      </c>
      <c r="I127" s="803">
        <v>5175</v>
      </c>
      <c r="J127" s="1039"/>
      <c r="K127" s="1040"/>
      <c r="L127" s="1040"/>
      <c r="M127" s="1040"/>
      <c r="N127" s="1040"/>
      <c r="O127" s="1040"/>
      <c r="P127" s="1040"/>
      <c r="Q127" s="1040"/>
      <c r="R127" s="1107"/>
      <c r="S127" s="1110"/>
      <c r="T127" s="1111"/>
      <c r="U127" s="1108"/>
      <c r="V127"/>
      <c r="W127"/>
      <c r="X127"/>
      <c r="Y127"/>
      <c r="Z127"/>
      <c r="AA127"/>
      <c r="AB127"/>
      <c r="AC127"/>
      <c r="AD127"/>
      <c r="AE127"/>
      <c r="AF127"/>
      <c r="AG127"/>
      <c r="AH127"/>
      <c r="AI127"/>
    </row>
    <row r="128" spans="1:36" s="991" customFormat="1">
      <c r="A128" s="809" t="str">
        <f t="shared" si="4"/>
        <v>Parität_TG</v>
      </c>
      <c r="B128" s="809" t="s">
        <v>784</v>
      </c>
      <c r="C128" s="813">
        <v>0.85</v>
      </c>
      <c r="D128" s="803">
        <v>3940</v>
      </c>
      <c r="E128" s="803">
        <v>4040</v>
      </c>
      <c r="F128" s="803">
        <v>4235</v>
      </c>
      <c r="G128" s="803">
        <v>4360</v>
      </c>
      <c r="H128" s="803">
        <v>4560</v>
      </c>
      <c r="I128" s="803">
        <v>4930</v>
      </c>
      <c r="J128" s="1039"/>
      <c r="K128" s="1040"/>
      <c r="L128" s="1040"/>
      <c r="M128" s="1040"/>
      <c r="N128" s="1040"/>
      <c r="O128" s="1040"/>
      <c r="P128" s="1040"/>
      <c r="Q128" s="1040"/>
      <c r="R128" s="1107"/>
      <c r="S128" s="1110"/>
      <c r="T128" s="1111"/>
      <c r="U128" s="1108"/>
      <c r="V128"/>
      <c r="W128"/>
      <c r="X128"/>
      <c r="Y128"/>
      <c r="Z128"/>
      <c r="AA128"/>
      <c r="AB128"/>
      <c r="AC128"/>
      <c r="AD128"/>
      <c r="AE128"/>
      <c r="AF128"/>
      <c r="AG128"/>
      <c r="AH128"/>
      <c r="AI128"/>
    </row>
    <row r="129" spans="1:35" s="991" customFormat="1">
      <c r="A129" s="809" t="str">
        <f t="shared" si="4"/>
        <v>Parität_TG</v>
      </c>
      <c r="B129" s="809" t="s">
        <v>785</v>
      </c>
      <c r="C129" s="813">
        <v>0.85</v>
      </c>
      <c r="D129" s="803">
        <v>3740</v>
      </c>
      <c r="E129" s="803">
        <v>3840</v>
      </c>
      <c r="F129" s="803">
        <v>4040</v>
      </c>
      <c r="G129" s="803">
        <v>4260</v>
      </c>
      <c r="H129" s="803">
        <v>4460</v>
      </c>
      <c r="I129" s="803">
        <v>4730</v>
      </c>
      <c r="J129" s="1039"/>
      <c r="K129" s="1040"/>
      <c r="L129" s="1040"/>
      <c r="M129" s="1040"/>
      <c r="N129" s="1040"/>
      <c r="O129" s="1040"/>
      <c r="P129" s="1040"/>
      <c r="Q129" s="1040"/>
      <c r="R129" s="1107"/>
      <c r="S129" s="1110"/>
      <c r="T129" s="1111"/>
      <c r="U129" s="1108"/>
      <c r="V129"/>
      <c r="W129"/>
      <c r="X129"/>
      <c r="Y129"/>
      <c r="Z129"/>
      <c r="AA129"/>
      <c r="AB129"/>
      <c r="AC129"/>
      <c r="AD129"/>
      <c r="AE129"/>
      <c r="AF129"/>
      <c r="AG129"/>
      <c r="AH129"/>
      <c r="AI129"/>
    </row>
    <row r="130" spans="1:35" s="991" customFormat="1">
      <c r="A130" s="809" t="str">
        <f t="shared" si="4"/>
        <v>Parität_TG</v>
      </c>
      <c r="B130" s="809" t="s">
        <v>786</v>
      </c>
      <c r="C130" s="813">
        <v>0.85</v>
      </c>
      <c r="D130" s="803">
        <v>3550</v>
      </c>
      <c r="E130" s="803">
        <v>3725</v>
      </c>
      <c r="F130" s="803">
        <v>3950</v>
      </c>
      <c r="G130" s="803">
        <v>4225</v>
      </c>
      <c r="H130" s="803">
        <v>4430</v>
      </c>
      <c r="I130" s="803">
        <v>4700</v>
      </c>
      <c r="J130" s="1039"/>
      <c r="K130" s="1040"/>
      <c r="L130" s="1040"/>
      <c r="M130" s="1040"/>
      <c r="N130" s="1040"/>
      <c r="O130" s="1040"/>
      <c r="P130" s="1040"/>
      <c r="Q130" s="1040"/>
      <c r="R130" s="1107"/>
      <c r="S130" s="1110"/>
      <c r="T130" s="1111"/>
      <c r="U130" s="1108"/>
      <c r="V130"/>
      <c r="W130"/>
      <c r="X130"/>
      <c r="Y130"/>
      <c r="Z130"/>
      <c r="AA130"/>
      <c r="AB130"/>
      <c r="AC130"/>
      <c r="AD130"/>
      <c r="AE130"/>
      <c r="AF130"/>
      <c r="AG130"/>
      <c r="AH130"/>
      <c r="AI130"/>
    </row>
    <row r="131" spans="1:35" s="991" customFormat="1">
      <c r="A131" s="809" t="str">
        <f t="shared" si="4"/>
        <v>Parität_TG</v>
      </c>
      <c r="B131" s="809" t="s">
        <v>787</v>
      </c>
      <c r="C131" s="813">
        <v>0.85</v>
      </c>
      <c r="D131" s="803">
        <v>3400</v>
      </c>
      <c r="E131" s="803">
        <v>3575</v>
      </c>
      <c r="F131" s="803">
        <v>3750</v>
      </c>
      <c r="G131" s="803">
        <v>3925</v>
      </c>
      <c r="H131" s="803">
        <v>4100</v>
      </c>
      <c r="I131" s="803">
        <v>4275</v>
      </c>
      <c r="J131" s="1039"/>
      <c r="K131" s="1040"/>
      <c r="L131" s="1040"/>
      <c r="M131" s="1040"/>
      <c r="N131" s="1040"/>
      <c r="O131" s="1040"/>
      <c r="P131" s="1040"/>
      <c r="Q131" s="1040"/>
      <c r="R131" s="1107"/>
      <c r="S131" s="1110"/>
      <c r="T131" s="1111"/>
      <c r="U131" s="1108"/>
      <c r="V131"/>
      <c r="W131"/>
      <c r="X131"/>
      <c r="Y131"/>
      <c r="Z131"/>
      <c r="AA131"/>
      <c r="AB131"/>
      <c r="AC131"/>
      <c r="AD131"/>
      <c r="AE131"/>
      <c r="AF131"/>
      <c r="AG131"/>
      <c r="AH131"/>
      <c r="AI131"/>
    </row>
    <row r="132" spans="1:35" s="991" customFormat="1">
      <c r="A132" s="809" t="str">
        <f t="shared" si="4"/>
        <v>Parität_TG</v>
      </c>
      <c r="B132" s="809" t="s">
        <v>788</v>
      </c>
      <c r="C132" s="813">
        <v>0.85</v>
      </c>
      <c r="D132" s="803">
        <v>3260</v>
      </c>
      <c r="E132" s="803">
        <v>3440</v>
      </c>
      <c r="F132" s="803">
        <v>3615</v>
      </c>
      <c r="G132" s="803">
        <v>3775</v>
      </c>
      <c r="H132" s="803">
        <v>3935</v>
      </c>
      <c r="I132" s="803">
        <v>4070</v>
      </c>
      <c r="J132" s="1039"/>
      <c r="K132" s="1040"/>
      <c r="L132" s="1040"/>
      <c r="M132" s="1040"/>
      <c r="N132" s="1040"/>
      <c r="O132" s="1040"/>
      <c r="P132" s="1040"/>
      <c r="Q132" s="1040"/>
      <c r="R132" s="1107"/>
      <c r="S132" s="1110"/>
      <c r="T132" s="1111"/>
      <c r="U132" s="1108"/>
      <c r="V132"/>
      <c r="W132"/>
      <c r="X132"/>
      <c r="Y132"/>
      <c r="Z132"/>
      <c r="AA132"/>
      <c r="AB132"/>
      <c r="AC132"/>
      <c r="AD132"/>
      <c r="AE132"/>
      <c r="AF132"/>
      <c r="AG132"/>
      <c r="AH132"/>
      <c r="AI132"/>
    </row>
    <row r="133" spans="1:35" s="991" customFormat="1">
      <c r="A133" s="809" t="str">
        <f t="shared" si="4"/>
        <v>Parität_TG</v>
      </c>
      <c r="B133" s="809" t="s">
        <v>789</v>
      </c>
      <c r="C133" s="813">
        <v>0.85</v>
      </c>
      <c r="D133" s="803">
        <v>2800</v>
      </c>
      <c r="E133" s="803">
        <v>2900</v>
      </c>
      <c r="F133" s="803">
        <v>3000</v>
      </c>
      <c r="G133" s="803">
        <v>3100</v>
      </c>
      <c r="H133" s="803">
        <v>3200</v>
      </c>
      <c r="I133" s="803">
        <v>3300</v>
      </c>
      <c r="J133" s="1039"/>
      <c r="K133" s="1040"/>
      <c r="L133" s="1040"/>
      <c r="M133" s="1040"/>
      <c r="N133" s="1040"/>
      <c r="O133" s="1040"/>
      <c r="P133" s="1040"/>
      <c r="Q133" s="1040"/>
      <c r="R133" s="1107"/>
      <c r="S133" s="1110"/>
      <c r="T133" s="1111"/>
      <c r="U133" s="1108"/>
      <c r="V133"/>
      <c r="W133"/>
      <c r="X133"/>
      <c r="Y133"/>
      <c r="Z133"/>
      <c r="AA133"/>
      <c r="AB133"/>
      <c r="AC133"/>
      <c r="AD133"/>
      <c r="AE133"/>
      <c r="AF133"/>
      <c r="AG133"/>
      <c r="AH133"/>
      <c r="AI133"/>
    </row>
    <row r="134" spans="1:35" s="991" customFormat="1">
      <c r="A134" s="809" t="str">
        <f t="shared" si="4"/>
        <v>Parität_TG</v>
      </c>
      <c r="B134" s="809" t="s">
        <v>790</v>
      </c>
      <c r="C134" s="813">
        <v>0.85</v>
      </c>
      <c r="D134" s="803">
        <v>2750</v>
      </c>
      <c r="E134" s="803">
        <v>2840</v>
      </c>
      <c r="F134" s="803">
        <v>2930</v>
      </c>
      <c r="G134" s="803">
        <v>3020</v>
      </c>
      <c r="H134" s="803">
        <v>3110</v>
      </c>
      <c r="I134" s="803">
        <v>3200</v>
      </c>
      <c r="J134" s="1039"/>
      <c r="K134" s="1040"/>
      <c r="L134" s="1040"/>
      <c r="M134" s="1040"/>
      <c r="N134" s="1040"/>
      <c r="O134" s="1040"/>
      <c r="P134" s="1040"/>
      <c r="Q134" s="1040"/>
      <c r="R134" s="1107"/>
      <c r="S134" s="1110"/>
      <c r="T134" s="1111"/>
      <c r="U134" s="1108"/>
      <c r="V134"/>
      <c r="W134"/>
      <c r="X134"/>
      <c r="Y134"/>
      <c r="Z134"/>
      <c r="AA134"/>
      <c r="AB134"/>
      <c r="AC134"/>
      <c r="AD134"/>
      <c r="AE134"/>
      <c r="AF134"/>
      <c r="AG134"/>
      <c r="AH134"/>
      <c r="AI134"/>
    </row>
    <row r="135" spans="1:35" s="991" customFormat="1">
      <c r="A135" s="809" t="str">
        <f t="shared" si="4"/>
        <v>Parität_TG</v>
      </c>
      <c r="B135" s="809" t="s">
        <v>791</v>
      </c>
      <c r="C135" s="813">
        <v>0.85</v>
      </c>
      <c r="D135" s="803">
        <v>2600</v>
      </c>
      <c r="E135" s="803">
        <v>2675</v>
      </c>
      <c r="F135" s="803">
        <v>2750</v>
      </c>
      <c r="G135" s="803">
        <v>2825</v>
      </c>
      <c r="H135" s="803">
        <v>2900</v>
      </c>
      <c r="I135" s="803">
        <v>2975</v>
      </c>
      <c r="J135" s="1039"/>
      <c r="K135" s="1040"/>
      <c r="L135" s="1040"/>
      <c r="M135" s="1040"/>
      <c r="N135" s="1040"/>
      <c r="O135" s="1040"/>
      <c r="P135" s="1040"/>
      <c r="Q135" s="1040"/>
      <c r="R135" s="1107"/>
      <c r="S135" s="1110"/>
      <c r="T135" s="1111"/>
      <c r="U135" s="1108"/>
      <c r="V135"/>
      <c r="W135"/>
      <c r="X135"/>
      <c r="Y135"/>
      <c r="Z135"/>
      <c r="AA135"/>
      <c r="AB135"/>
      <c r="AC135"/>
      <c r="AD135"/>
      <c r="AE135"/>
      <c r="AF135"/>
      <c r="AG135"/>
      <c r="AH135"/>
      <c r="AI135"/>
    </row>
    <row r="136" spans="1:35" s="991" customFormat="1">
      <c r="A136" s="809" t="str">
        <f t="shared" si="4"/>
        <v>Parität_TG</v>
      </c>
      <c r="B136" s="809" t="s">
        <v>792</v>
      </c>
      <c r="C136" s="813">
        <v>0.85</v>
      </c>
      <c r="D136" s="803">
        <v>3550</v>
      </c>
      <c r="E136" s="803">
        <v>3725</v>
      </c>
      <c r="F136" s="803">
        <v>3950</v>
      </c>
      <c r="G136" s="803">
        <v>4225</v>
      </c>
      <c r="H136" s="803">
        <v>4430</v>
      </c>
      <c r="I136" s="803">
        <v>4700</v>
      </c>
      <c r="J136" s="1039"/>
      <c r="K136" s="1040"/>
      <c r="L136" s="1040"/>
      <c r="M136" s="1040"/>
      <c r="N136" s="1040"/>
      <c r="O136" s="1040"/>
      <c r="P136" s="1040"/>
      <c r="Q136" s="1040"/>
      <c r="R136" s="1107"/>
      <c r="S136" s="1110"/>
      <c r="T136" s="1111"/>
      <c r="U136" s="1108"/>
      <c r="V136"/>
      <c r="W136"/>
      <c r="X136"/>
      <c r="Y136"/>
      <c r="Z136"/>
      <c r="AA136"/>
      <c r="AB136"/>
      <c r="AC136"/>
      <c r="AD136"/>
      <c r="AE136"/>
      <c r="AF136"/>
      <c r="AG136"/>
      <c r="AH136"/>
      <c r="AI136"/>
    </row>
    <row r="137" spans="1:35" s="991" customFormat="1">
      <c r="A137" s="809" t="str">
        <f t="shared" si="4"/>
        <v>Parität_TG</v>
      </c>
      <c r="B137" s="809" t="s">
        <v>793</v>
      </c>
      <c r="C137" s="813">
        <v>0.85</v>
      </c>
      <c r="D137" s="803">
        <v>3400</v>
      </c>
      <c r="E137" s="803">
        <v>3575</v>
      </c>
      <c r="F137" s="803">
        <v>3750</v>
      </c>
      <c r="G137" s="803">
        <v>3925</v>
      </c>
      <c r="H137" s="803">
        <v>4100</v>
      </c>
      <c r="I137" s="803">
        <v>4275</v>
      </c>
      <c r="J137" s="1039"/>
      <c r="K137" s="1040"/>
      <c r="L137" s="1040"/>
      <c r="M137" s="1040"/>
      <c r="N137" s="1040"/>
      <c r="O137" s="1040"/>
      <c r="P137" s="1040"/>
      <c r="Q137" s="1040"/>
      <c r="R137" s="1107"/>
      <c r="S137" s="1110"/>
      <c r="T137" s="1111"/>
      <c r="U137" s="1108"/>
      <c r="V137"/>
      <c r="W137"/>
      <c r="X137"/>
      <c r="Y137"/>
      <c r="Z137"/>
      <c r="AA137"/>
      <c r="AB137"/>
      <c r="AC137"/>
      <c r="AD137"/>
      <c r="AE137"/>
      <c r="AF137"/>
      <c r="AG137"/>
      <c r="AH137"/>
      <c r="AI137"/>
    </row>
    <row r="138" spans="1:35" s="991" customFormat="1">
      <c r="A138" s="809" t="str">
        <f t="shared" si="4"/>
        <v>Parität_TG</v>
      </c>
      <c r="B138" s="809" t="s">
        <v>794</v>
      </c>
      <c r="C138" s="813">
        <v>0.85</v>
      </c>
      <c r="D138" s="803">
        <v>3320</v>
      </c>
      <c r="E138" s="803">
        <v>3495</v>
      </c>
      <c r="F138" s="803">
        <v>3670</v>
      </c>
      <c r="G138" s="803">
        <v>3815</v>
      </c>
      <c r="H138" s="803">
        <v>3960</v>
      </c>
      <c r="I138" s="803">
        <v>4105</v>
      </c>
      <c r="J138" s="1039"/>
      <c r="K138" s="1040"/>
      <c r="L138" s="1040"/>
      <c r="M138" s="1040"/>
      <c r="N138" s="1040"/>
      <c r="O138" s="1040"/>
      <c r="P138" s="1040"/>
      <c r="Q138" s="1040"/>
      <c r="R138" s="1107"/>
      <c r="S138" s="1110"/>
      <c r="T138" s="1111"/>
      <c r="U138" s="1108"/>
      <c r="V138"/>
      <c r="W138"/>
      <c r="X138"/>
      <c r="Y138"/>
      <c r="Z138"/>
      <c r="AA138"/>
      <c r="AB138"/>
      <c r="AC138"/>
      <c r="AD138"/>
      <c r="AE138"/>
      <c r="AF138"/>
      <c r="AG138"/>
      <c r="AH138"/>
      <c r="AI138"/>
    </row>
    <row r="139" spans="1:35" s="991" customFormat="1">
      <c r="A139" s="809" t="str">
        <f t="shared" si="4"/>
        <v>Parität_TG</v>
      </c>
      <c r="B139" s="809" t="s">
        <v>795</v>
      </c>
      <c r="C139" s="813">
        <v>0.85</v>
      </c>
      <c r="D139" s="803">
        <v>3260</v>
      </c>
      <c r="E139" s="803">
        <v>3440</v>
      </c>
      <c r="F139" s="803">
        <v>3615</v>
      </c>
      <c r="G139" s="803">
        <v>3775</v>
      </c>
      <c r="H139" s="803">
        <v>3935</v>
      </c>
      <c r="I139" s="803">
        <v>4070</v>
      </c>
      <c r="J139" s="1039"/>
      <c r="K139" s="1040"/>
      <c r="L139" s="1040"/>
      <c r="M139" s="1040"/>
      <c r="N139" s="1040"/>
      <c r="O139" s="1040"/>
      <c r="P139" s="1040"/>
      <c r="Q139" s="1040"/>
      <c r="R139" s="1107"/>
      <c r="S139" s="1110"/>
      <c r="T139" s="1111"/>
      <c r="U139" s="1108"/>
      <c r="V139"/>
      <c r="W139"/>
      <c r="X139"/>
      <c r="Y139"/>
      <c r="Z139"/>
      <c r="AA139"/>
      <c r="AB139"/>
      <c r="AC139"/>
      <c r="AD139"/>
      <c r="AE139"/>
      <c r="AF139"/>
      <c r="AG139"/>
      <c r="AH139"/>
      <c r="AI139"/>
    </row>
    <row r="140" spans="1:35" s="991" customFormat="1">
      <c r="A140" s="809" t="str">
        <f t="shared" si="4"/>
        <v>Parität_TG</v>
      </c>
      <c r="B140" s="809" t="s">
        <v>796</v>
      </c>
      <c r="C140" s="813">
        <v>0.85</v>
      </c>
      <c r="D140" s="803">
        <v>2900</v>
      </c>
      <c r="E140" s="803">
        <v>3000</v>
      </c>
      <c r="F140" s="803">
        <v>3100</v>
      </c>
      <c r="G140" s="803">
        <v>3200</v>
      </c>
      <c r="H140" s="803">
        <v>3300</v>
      </c>
      <c r="I140" s="803">
        <v>3400</v>
      </c>
      <c r="J140" s="1039"/>
      <c r="K140" s="1040"/>
      <c r="L140" s="1040"/>
      <c r="M140" s="1040"/>
      <c r="N140" s="1040"/>
      <c r="O140" s="1040"/>
      <c r="P140" s="1040"/>
      <c r="Q140" s="1040"/>
      <c r="R140" s="1107"/>
      <c r="S140" s="1110"/>
      <c r="T140" s="1111"/>
      <c r="U140" s="1108"/>
      <c r="V140"/>
      <c r="W140"/>
      <c r="X140"/>
      <c r="Y140"/>
      <c r="Z140"/>
      <c r="AA140"/>
      <c r="AB140"/>
      <c r="AC140"/>
      <c r="AD140"/>
      <c r="AE140"/>
      <c r="AF140"/>
      <c r="AG140"/>
      <c r="AH140"/>
      <c r="AI140"/>
    </row>
    <row r="141" spans="1:35" s="991" customFormat="1">
      <c r="A141" s="809" t="str">
        <f t="shared" si="4"/>
        <v>Parität_TG</v>
      </c>
      <c r="B141" s="809" t="s">
        <v>797</v>
      </c>
      <c r="C141" s="813">
        <v>0.85</v>
      </c>
      <c r="D141" s="803">
        <v>2800</v>
      </c>
      <c r="E141" s="803">
        <v>2900</v>
      </c>
      <c r="F141" s="803">
        <v>3000</v>
      </c>
      <c r="G141" s="803">
        <v>3100</v>
      </c>
      <c r="H141" s="803">
        <v>3200</v>
      </c>
      <c r="I141" s="803">
        <v>3300</v>
      </c>
      <c r="J141" s="1039"/>
      <c r="K141" s="1040"/>
      <c r="L141" s="1040"/>
      <c r="M141" s="1040"/>
      <c r="N141" s="1040"/>
      <c r="O141" s="1040"/>
      <c r="P141" s="1040"/>
      <c r="Q141" s="1040"/>
      <c r="R141" s="1107"/>
      <c r="S141" s="1110"/>
      <c r="T141" s="1111"/>
      <c r="U141" s="1108"/>
      <c r="V141"/>
      <c r="W141"/>
      <c r="X141"/>
      <c r="Y141"/>
      <c r="Z141"/>
      <c r="AA141"/>
      <c r="AB141"/>
      <c r="AC141"/>
      <c r="AD141"/>
      <c r="AE141"/>
      <c r="AF141"/>
      <c r="AG141"/>
      <c r="AH141"/>
      <c r="AI141"/>
    </row>
    <row r="142" spans="1:35" s="991" customFormat="1">
      <c r="A142" s="809" t="str">
        <f t="shared" si="4"/>
        <v>Parität_TG</v>
      </c>
      <c r="B142" s="809" t="s">
        <v>798</v>
      </c>
      <c r="C142" s="813">
        <v>0.85</v>
      </c>
      <c r="D142" s="803">
        <v>2750</v>
      </c>
      <c r="E142" s="803">
        <v>2840</v>
      </c>
      <c r="F142" s="803">
        <v>2930</v>
      </c>
      <c r="G142" s="803">
        <v>3020</v>
      </c>
      <c r="H142" s="803">
        <v>3110</v>
      </c>
      <c r="I142" s="803">
        <v>3200</v>
      </c>
      <c r="J142" s="1039"/>
      <c r="K142" s="1040"/>
      <c r="L142" s="1040"/>
      <c r="M142" s="1040"/>
      <c r="N142" s="1040"/>
      <c r="O142" s="1040"/>
      <c r="P142" s="1040"/>
      <c r="Q142" s="1040"/>
      <c r="R142" s="1107"/>
      <c r="S142" s="1110"/>
      <c r="T142" s="1111"/>
      <c r="U142" s="1108"/>
      <c r="V142"/>
      <c r="W142"/>
      <c r="X142"/>
      <c r="Y142"/>
      <c r="Z142"/>
      <c r="AA142"/>
      <c r="AB142"/>
      <c r="AC142"/>
      <c r="AD142"/>
      <c r="AE142"/>
      <c r="AF142"/>
      <c r="AG142"/>
      <c r="AH142"/>
      <c r="AI142"/>
    </row>
    <row r="143" spans="1:35" s="991" customFormat="1">
      <c r="A143" s="809" t="str">
        <f t="shared" si="4"/>
        <v>Parität_TG</v>
      </c>
      <c r="B143" s="809" t="s">
        <v>799</v>
      </c>
      <c r="C143" s="813">
        <v>0.85</v>
      </c>
      <c r="D143" s="803">
        <v>2600</v>
      </c>
      <c r="E143" s="803">
        <v>2675</v>
      </c>
      <c r="F143" s="803">
        <v>2750</v>
      </c>
      <c r="G143" s="803">
        <v>2825</v>
      </c>
      <c r="H143" s="803">
        <v>2900</v>
      </c>
      <c r="I143" s="803">
        <v>2975</v>
      </c>
      <c r="J143" s="1039"/>
      <c r="K143" s="1040"/>
      <c r="L143" s="1040"/>
      <c r="M143" s="1040"/>
      <c r="N143" s="1040"/>
      <c r="O143" s="1040"/>
      <c r="P143" s="1040"/>
      <c r="Q143" s="1040"/>
      <c r="R143" s="1107"/>
      <c r="S143" s="1110"/>
      <c r="T143" s="1111"/>
      <c r="U143" s="1108"/>
      <c r="V143"/>
      <c r="W143"/>
      <c r="X143"/>
      <c r="Y143"/>
      <c r="Z143"/>
      <c r="AA143"/>
      <c r="AB143"/>
      <c r="AC143"/>
      <c r="AD143"/>
      <c r="AE143"/>
      <c r="AF143"/>
      <c r="AG143"/>
      <c r="AH143"/>
      <c r="AI143"/>
    </row>
    <row r="144" spans="1:35" s="991" customFormat="1">
      <c r="A144" s="809" t="str">
        <f t="shared" si="4"/>
        <v>Parität_TG</v>
      </c>
      <c r="B144" s="809" t="s">
        <v>800</v>
      </c>
      <c r="C144" s="813">
        <v>0.85</v>
      </c>
      <c r="D144" s="803">
        <v>2300</v>
      </c>
      <c r="E144" s="803">
        <v>2330</v>
      </c>
      <c r="F144" s="803">
        <v>2360</v>
      </c>
      <c r="G144" s="803">
        <v>2390</v>
      </c>
      <c r="H144" s="803">
        <v>2420</v>
      </c>
      <c r="I144" s="803">
        <v>2470</v>
      </c>
      <c r="J144" s="1039"/>
      <c r="K144" s="1040"/>
      <c r="L144" s="1040"/>
      <c r="M144" s="1040"/>
      <c r="N144" s="1040"/>
      <c r="O144" s="1040"/>
      <c r="P144" s="1040"/>
      <c r="Q144" s="1040"/>
      <c r="R144" s="1107"/>
      <c r="S144" s="1110"/>
      <c r="T144" s="1111"/>
      <c r="U144" s="1108"/>
      <c r="V144"/>
      <c r="W144"/>
      <c r="X144"/>
      <c r="Y144"/>
      <c r="Z144"/>
      <c r="AA144"/>
      <c r="AB144"/>
      <c r="AC144"/>
      <c r="AD144"/>
      <c r="AE144"/>
      <c r="AF144"/>
      <c r="AG144"/>
      <c r="AH144"/>
      <c r="AI144"/>
    </row>
    <row r="145" spans="1:35" s="991" customFormat="1">
      <c r="A145" s="809" t="str">
        <f t="shared" si="4"/>
        <v>Parität_TG</v>
      </c>
      <c r="B145" s="809" t="s">
        <v>27</v>
      </c>
      <c r="C145" s="813">
        <v>0.85</v>
      </c>
      <c r="D145" s="803">
        <v>4370</v>
      </c>
      <c r="E145" s="803">
        <v>4520</v>
      </c>
      <c r="F145" s="803">
        <v>5040</v>
      </c>
      <c r="G145" s="803">
        <v>5480</v>
      </c>
      <c r="H145" s="803">
        <v>5975</v>
      </c>
      <c r="I145" s="803">
        <v>6370</v>
      </c>
      <c r="J145" s="1039"/>
      <c r="K145" s="1040"/>
      <c r="L145" s="1040"/>
      <c r="M145" s="1040"/>
      <c r="N145" s="1040"/>
      <c r="O145" s="1040"/>
      <c r="P145" s="1040"/>
      <c r="Q145" s="1040"/>
      <c r="R145" s="1107"/>
      <c r="S145" s="1110"/>
      <c r="T145" s="1111"/>
      <c r="U145" s="1108"/>
      <c r="V145"/>
      <c r="W145"/>
      <c r="X145"/>
      <c r="Y145"/>
      <c r="Z145"/>
      <c r="AA145"/>
      <c r="AB145"/>
      <c r="AC145"/>
      <c r="AD145"/>
      <c r="AE145"/>
      <c r="AF145"/>
      <c r="AG145"/>
      <c r="AH145"/>
      <c r="AI145"/>
    </row>
    <row r="146" spans="1:35" s="991" customFormat="1">
      <c r="A146" s="809" t="str">
        <f t="shared" si="4"/>
        <v>Parität_TG</v>
      </c>
      <c r="B146" s="809" t="s">
        <v>26</v>
      </c>
      <c r="C146" s="813">
        <v>0.85</v>
      </c>
      <c r="D146" s="803">
        <v>4150</v>
      </c>
      <c r="E146" s="803">
        <v>4350</v>
      </c>
      <c r="F146" s="803">
        <v>4640</v>
      </c>
      <c r="G146" s="803">
        <v>5080</v>
      </c>
      <c r="H146" s="803">
        <v>5630</v>
      </c>
      <c r="I146" s="803">
        <v>6020</v>
      </c>
      <c r="J146" s="1039"/>
      <c r="K146" s="1040"/>
      <c r="L146" s="1040"/>
      <c r="M146" s="1040"/>
      <c r="N146" s="1040"/>
      <c r="O146" s="1040"/>
      <c r="P146" s="1040"/>
      <c r="Q146" s="1040"/>
      <c r="R146" s="1107"/>
      <c r="S146" s="1110"/>
      <c r="T146" s="1111"/>
      <c r="U146" s="1108"/>
      <c r="V146"/>
      <c r="W146"/>
      <c r="X146"/>
      <c r="Y146"/>
      <c r="Z146"/>
      <c r="AA146"/>
      <c r="AB146"/>
      <c r="AC146"/>
      <c r="AD146"/>
      <c r="AE146"/>
      <c r="AF146"/>
      <c r="AG146"/>
      <c r="AH146"/>
      <c r="AI146"/>
    </row>
    <row r="147" spans="1:35" s="991" customFormat="1">
      <c r="A147" s="809" t="str">
        <f t="shared" si="4"/>
        <v>Parität_TG</v>
      </c>
      <c r="B147" s="809" t="s">
        <v>801</v>
      </c>
      <c r="C147" s="813">
        <v>0.85</v>
      </c>
      <c r="D147" s="803">
        <v>3950</v>
      </c>
      <c r="E147" s="803">
        <v>4220</v>
      </c>
      <c r="F147" s="803">
        <v>4530</v>
      </c>
      <c r="G147" s="803">
        <v>4840</v>
      </c>
      <c r="H147" s="803">
        <v>5190</v>
      </c>
      <c r="I147" s="803">
        <v>5430</v>
      </c>
      <c r="J147" s="1039"/>
      <c r="K147" s="1040"/>
      <c r="L147" s="1040"/>
      <c r="M147" s="1040"/>
      <c r="N147" s="1040"/>
      <c r="O147" s="1040"/>
      <c r="P147" s="1040"/>
      <c r="Q147" s="1040"/>
      <c r="R147" s="1107"/>
      <c r="S147" s="1110"/>
      <c r="T147" s="1111"/>
      <c r="U147" s="1108"/>
      <c r="V147"/>
      <c r="W147"/>
      <c r="X147"/>
      <c r="Y147"/>
      <c r="Z147"/>
      <c r="AA147"/>
      <c r="AB147"/>
      <c r="AC147"/>
      <c r="AD147"/>
      <c r="AE147"/>
      <c r="AF147"/>
      <c r="AG147"/>
      <c r="AH147"/>
      <c r="AI147"/>
    </row>
    <row r="148" spans="1:35" s="991" customFormat="1">
      <c r="A148" s="809" t="str">
        <f t="shared" si="4"/>
        <v>Parität_TG</v>
      </c>
      <c r="B148" s="809" t="s">
        <v>25</v>
      </c>
      <c r="C148" s="813">
        <v>0.85</v>
      </c>
      <c r="D148" s="803">
        <v>3800</v>
      </c>
      <c r="E148" s="803">
        <v>4040</v>
      </c>
      <c r="F148" s="803">
        <v>4370</v>
      </c>
      <c r="G148" s="803">
        <v>4650</v>
      </c>
      <c r="H148" s="803">
        <v>5010</v>
      </c>
      <c r="I148" s="803">
        <v>5200</v>
      </c>
      <c r="J148" s="1039"/>
      <c r="K148" s="1040"/>
      <c r="L148" s="1040"/>
      <c r="M148" s="1040"/>
      <c r="N148" s="1040"/>
      <c r="O148" s="1040"/>
      <c r="P148" s="1040"/>
      <c r="Q148" s="1040"/>
      <c r="R148" s="1107"/>
      <c r="S148" s="1110"/>
      <c r="T148" s="1111"/>
      <c r="U148" s="1108"/>
      <c r="V148"/>
      <c r="W148"/>
      <c r="X148"/>
      <c r="Y148"/>
      <c r="Z148"/>
      <c r="AA148"/>
      <c r="AB148"/>
      <c r="AC148"/>
      <c r="AD148"/>
      <c r="AE148"/>
      <c r="AF148"/>
      <c r="AG148"/>
      <c r="AH148"/>
      <c r="AI148"/>
    </row>
    <row r="149" spans="1:35" s="991" customFormat="1">
      <c r="A149" s="809" t="str">
        <f t="shared" si="4"/>
        <v>Parität_TG</v>
      </c>
      <c r="B149" s="809" t="s">
        <v>802</v>
      </c>
      <c r="C149" s="813">
        <v>0.85</v>
      </c>
      <c r="D149" s="803">
        <v>3750</v>
      </c>
      <c r="E149" s="803">
        <v>3990</v>
      </c>
      <c r="F149" s="803">
        <v>4180</v>
      </c>
      <c r="G149" s="803">
        <v>4620</v>
      </c>
      <c r="H149" s="803">
        <v>4960</v>
      </c>
      <c r="I149" s="803">
        <v>5160</v>
      </c>
      <c r="J149" s="1039"/>
      <c r="K149" s="1040"/>
      <c r="L149" s="1040"/>
      <c r="M149" s="1040"/>
      <c r="N149" s="1040"/>
      <c r="O149" s="1040"/>
      <c r="P149" s="1040"/>
      <c r="Q149" s="1040"/>
      <c r="R149" s="1107"/>
      <c r="S149" s="1110"/>
      <c r="T149" s="1111"/>
      <c r="U149" s="1108"/>
      <c r="V149"/>
      <c r="W149"/>
      <c r="X149"/>
      <c r="Y149"/>
      <c r="Z149"/>
      <c r="AA149"/>
      <c r="AB149"/>
      <c r="AC149"/>
      <c r="AD149"/>
      <c r="AE149"/>
      <c r="AF149"/>
      <c r="AG149"/>
      <c r="AH149"/>
      <c r="AI149"/>
    </row>
    <row r="150" spans="1:35" s="991" customFormat="1">
      <c r="A150" s="809" t="str">
        <f t="shared" si="4"/>
        <v>Parität_TG</v>
      </c>
      <c r="B150" s="809" t="s">
        <v>803</v>
      </c>
      <c r="C150" s="813">
        <v>0.85</v>
      </c>
      <c r="D150" s="803">
        <v>3495</v>
      </c>
      <c r="E150" s="803">
        <v>3740</v>
      </c>
      <c r="F150" s="803">
        <v>3980</v>
      </c>
      <c r="G150" s="803">
        <v>4350</v>
      </c>
      <c r="H150" s="803">
        <v>4720</v>
      </c>
      <c r="I150" s="803">
        <v>4990</v>
      </c>
      <c r="J150" s="1039"/>
      <c r="K150" s="1040"/>
      <c r="L150" s="1040"/>
      <c r="M150" s="1040"/>
      <c r="N150" s="1040"/>
      <c r="O150" s="1040"/>
      <c r="P150" s="1040"/>
      <c r="Q150" s="1040"/>
      <c r="R150" s="1107"/>
      <c r="S150" s="1110"/>
      <c r="T150" s="1111"/>
      <c r="U150" s="1108"/>
      <c r="V150"/>
      <c r="W150"/>
      <c r="X150"/>
      <c r="Y150"/>
      <c r="Z150"/>
      <c r="AA150"/>
      <c r="AB150"/>
      <c r="AC150"/>
      <c r="AD150"/>
      <c r="AE150"/>
      <c r="AF150"/>
      <c r="AG150"/>
      <c r="AH150"/>
      <c r="AI150"/>
    </row>
    <row r="151" spans="1:35" s="991" customFormat="1">
      <c r="A151" s="809" t="str">
        <f t="shared" si="4"/>
        <v>Parität_TG</v>
      </c>
      <c r="B151" s="809" t="s">
        <v>24</v>
      </c>
      <c r="C151" s="813">
        <v>0.85</v>
      </c>
      <c r="D151" s="803">
        <v>3400</v>
      </c>
      <c r="E151" s="803">
        <v>3570</v>
      </c>
      <c r="F151" s="803">
        <v>3820</v>
      </c>
      <c r="G151" s="803">
        <v>4180</v>
      </c>
      <c r="H151" s="803">
        <v>4530</v>
      </c>
      <c r="I151" s="803">
        <v>4820</v>
      </c>
      <c r="J151" s="1039"/>
      <c r="K151" s="1040"/>
      <c r="L151" s="1040"/>
      <c r="M151" s="1040"/>
      <c r="N151" s="1040"/>
      <c r="O151" s="1040"/>
      <c r="P151" s="1040"/>
      <c r="Q151" s="1040"/>
      <c r="R151" s="1107"/>
      <c r="S151" s="1110"/>
      <c r="T151" s="1111"/>
      <c r="U151" s="1108"/>
      <c r="V151"/>
      <c r="W151"/>
      <c r="X151"/>
      <c r="Y151"/>
      <c r="Z151"/>
      <c r="AA151"/>
      <c r="AB151"/>
      <c r="AC151"/>
      <c r="AD151"/>
      <c r="AE151"/>
      <c r="AF151"/>
      <c r="AG151"/>
      <c r="AH151"/>
      <c r="AI151"/>
    </row>
    <row r="152" spans="1:35" s="991" customFormat="1">
      <c r="A152" s="809" t="str">
        <f t="shared" si="4"/>
        <v>Parität_TG</v>
      </c>
      <c r="B152" s="809" t="s">
        <v>23</v>
      </c>
      <c r="C152" s="813">
        <v>0.85</v>
      </c>
      <c r="D152" s="803">
        <v>3350</v>
      </c>
      <c r="E152" s="803">
        <v>3495</v>
      </c>
      <c r="F152" s="803">
        <v>3690</v>
      </c>
      <c r="G152" s="803">
        <v>3880</v>
      </c>
      <c r="H152" s="803">
        <v>4080</v>
      </c>
      <c r="I152" s="803">
        <v>4270</v>
      </c>
      <c r="J152" s="1039"/>
      <c r="K152" s="1040"/>
      <c r="L152" s="1040"/>
      <c r="M152" s="1040"/>
      <c r="N152" s="1040"/>
      <c r="O152" s="1040"/>
      <c r="P152" s="1040"/>
      <c r="Q152" s="1040"/>
      <c r="R152" s="1107"/>
      <c r="S152" s="1110"/>
      <c r="T152" s="1111"/>
      <c r="U152" s="1108"/>
      <c r="V152"/>
      <c r="W152"/>
      <c r="X152"/>
      <c r="Y152"/>
      <c r="Z152"/>
      <c r="AA152"/>
      <c r="AB152"/>
      <c r="AC152"/>
      <c r="AD152"/>
      <c r="AE152"/>
      <c r="AF152"/>
      <c r="AG152"/>
      <c r="AH152"/>
      <c r="AI152"/>
    </row>
    <row r="153" spans="1:35" s="991" customFormat="1">
      <c r="A153" s="809" t="str">
        <f t="shared" si="4"/>
        <v>Parität_TG</v>
      </c>
      <c r="B153" s="809" t="s">
        <v>22</v>
      </c>
      <c r="C153" s="813">
        <v>0.85</v>
      </c>
      <c r="D153" s="803">
        <v>3115</v>
      </c>
      <c r="E153" s="803">
        <v>3310</v>
      </c>
      <c r="F153" s="803">
        <v>3505</v>
      </c>
      <c r="G153" s="803">
        <v>3630</v>
      </c>
      <c r="H153" s="803">
        <v>3755</v>
      </c>
      <c r="I153" s="803">
        <v>3900</v>
      </c>
      <c r="J153" s="1039"/>
      <c r="K153" s="1040"/>
      <c r="L153" s="1040"/>
      <c r="M153" s="1040"/>
      <c r="N153" s="1040"/>
      <c r="O153" s="1040"/>
      <c r="P153" s="1040"/>
      <c r="Q153" s="1040"/>
      <c r="R153" s="1107"/>
      <c r="S153" s="1110"/>
      <c r="T153" s="1111"/>
      <c r="U153" s="1108"/>
      <c r="V153"/>
      <c r="W153"/>
      <c r="X153"/>
      <c r="Y153"/>
      <c r="Z153"/>
      <c r="AA153"/>
      <c r="AB153"/>
      <c r="AC153"/>
      <c r="AD153"/>
      <c r="AE153"/>
      <c r="AF153"/>
      <c r="AG153"/>
      <c r="AH153"/>
      <c r="AI153"/>
    </row>
    <row r="154" spans="1:35" s="991" customFormat="1">
      <c r="A154" s="809" t="str">
        <f t="shared" si="4"/>
        <v>Parität_TG</v>
      </c>
      <c r="B154" s="809" t="s">
        <v>804</v>
      </c>
      <c r="C154" s="813">
        <v>0.85</v>
      </c>
      <c r="D154" s="803">
        <v>2760</v>
      </c>
      <c r="E154" s="803">
        <v>2850</v>
      </c>
      <c r="F154" s="803">
        <v>2940</v>
      </c>
      <c r="G154" s="803">
        <v>3030</v>
      </c>
      <c r="H154" s="803">
        <v>3125</v>
      </c>
      <c r="I154" s="803">
        <v>3220</v>
      </c>
      <c r="J154" s="1039"/>
      <c r="K154" s="1040"/>
      <c r="L154" s="1040"/>
      <c r="M154" s="1040"/>
      <c r="N154" s="1040"/>
      <c r="O154" s="1040"/>
      <c r="P154" s="1040"/>
      <c r="Q154" s="1040"/>
      <c r="R154" s="1107"/>
      <c r="S154" s="1110"/>
      <c r="T154" s="1111"/>
      <c r="U154" s="1108"/>
      <c r="V154"/>
      <c r="W154"/>
      <c r="X154"/>
      <c r="Y154"/>
      <c r="Z154"/>
      <c r="AA154"/>
      <c r="AB154"/>
      <c r="AC154"/>
      <c r="AD154"/>
      <c r="AE154"/>
      <c r="AF154"/>
      <c r="AG154"/>
      <c r="AH154"/>
      <c r="AI154"/>
    </row>
    <row r="155" spans="1:35" s="991" customFormat="1">
      <c r="A155" s="809" t="str">
        <f t="shared" si="4"/>
        <v>Parität_TG</v>
      </c>
      <c r="B155" s="809" t="s">
        <v>805</v>
      </c>
      <c r="C155" s="813">
        <v>0.85</v>
      </c>
      <c r="D155" s="803">
        <v>4930</v>
      </c>
      <c r="E155" s="803">
        <v>5170</v>
      </c>
      <c r="F155" s="803">
        <v>5420</v>
      </c>
      <c r="G155" s="803">
        <v>5715</v>
      </c>
      <c r="H155" s="803">
        <v>6060</v>
      </c>
      <c r="I155" s="803">
        <v>6450</v>
      </c>
      <c r="J155" s="1039"/>
      <c r="K155" s="1040"/>
      <c r="L155" s="1040"/>
      <c r="M155" s="1040"/>
      <c r="N155" s="1040"/>
      <c r="O155" s="1040"/>
      <c r="P155" s="1040"/>
      <c r="Q155" s="1040"/>
      <c r="R155" s="1107"/>
      <c r="S155" s="1110"/>
      <c r="T155" s="1111"/>
      <c r="U155" s="1108"/>
      <c r="V155"/>
      <c r="W155"/>
      <c r="X155"/>
      <c r="Y155"/>
      <c r="Z155"/>
      <c r="AA155"/>
      <c r="AB155"/>
      <c r="AC155"/>
      <c r="AD155"/>
      <c r="AE155"/>
      <c r="AF155"/>
      <c r="AG155"/>
      <c r="AH155"/>
      <c r="AI155"/>
    </row>
    <row r="156" spans="1:35" s="991" customFormat="1">
      <c r="A156" s="809" t="str">
        <f t="shared" si="4"/>
        <v>Parität_TG</v>
      </c>
      <c r="B156" s="809" t="s">
        <v>806</v>
      </c>
      <c r="C156" s="813">
        <v>0.85</v>
      </c>
      <c r="D156" s="803">
        <v>4370</v>
      </c>
      <c r="E156" s="803">
        <v>4520</v>
      </c>
      <c r="F156" s="803">
        <v>5040</v>
      </c>
      <c r="G156" s="803">
        <v>5480</v>
      </c>
      <c r="H156" s="803">
        <v>5975</v>
      </c>
      <c r="I156" s="803">
        <v>6370</v>
      </c>
      <c r="J156" s="1039"/>
      <c r="K156" s="1040"/>
      <c r="L156" s="1040"/>
      <c r="M156" s="1040"/>
      <c r="N156" s="1040"/>
      <c r="O156" s="1040"/>
      <c r="P156" s="1040"/>
      <c r="Q156" s="1040"/>
      <c r="R156" s="1107"/>
      <c r="S156" s="1110"/>
      <c r="T156" s="1111"/>
      <c r="U156" s="1108"/>
      <c r="V156"/>
      <c r="W156"/>
      <c r="X156"/>
      <c r="Y156"/>
      <c r="Z156"/>
      <c r="AA156"/>
      <c r="AB156"/>
      <c r="AC156"/>
      <c r="AD156"/>
      <c r="AE156"/>
      <c r="AF156"/>
      <c r="AG156"/>
      <c r="AH156"/>
      <c r="AI156"/>
    </row>
    <row r="157" spans="1:35" s="991" customFormat="1">
      <c r="A157" s="809" t="str">
        <f t="shared" si="4"/>
        <v>Parität_TG</v>
      </c>
      <c r="B157" s="809" t="s">
        <v>807</v>
      </c>
      <c r="C157" s="813">
        <v>0.85</v>
      </c>
      <c r="D157" s="803">
        <v>4150</v>
      </c>
      <c r="E157" s="803">
        <v>4350</v>
      </c>
      <c r="F157" s="803">
        <v>4640</v>
      </c>
      <c r="G157" s="803">
        <v>5080</v>
      </c>
      <c r="H157" s="803">
        <v>5630</v>
      </c>
      <c r="I157" s="803">
        <v>6020</v>
      </c>
      <c r="J157" s="1039"/>
      <c r="K157" s="1040"/>
      <c r="L157" s="1040"/>
      <c r="M157" s="1040"/>
      <c r="N157" s="1040"/>
      <c r="O157" s="1040"/>
      <c r="P157" s="1040"/>
      <c r="Q157" s="1040"/>
      <c r="R157" s="1107"/>
      <c r="S157" s="1110"/>
      <c r="T157" s="1111"/>
      <c r="U157" s="1108"/>
      <c r="V157"/>
      <c r="W157"/>
      <c r="X157"/>
      <c r="Y157"/>
      <c r="Z157"/>
      <c r="AA157"/>
      <c r="AB157"/>
      <c r="AC157"/>
      <c r="AD157"/>
      <c r="AE157"/>
      <c r="AF157"/>
      <c r="AG157"/>
      <c r="AH157"/>
      <c r="AI157"/>
    </row>
    <row r="158" spans="1:35" s="991" customFormat="1">
      <c r="A158" s="809" t="str">
        <f t="shared" si="4"/>
        <v>Parität_TG</v>
      </c>
      <c r="B158" s="809" t="s">
        <v>808</v>
      </c>
      <c r="C158" s="813">
        <v>0.85</v>
      </c>
      <c r="D158" s="803">
        <v>3950</v>
      </c>
      <c r="E158" s="803">
        <v>4220</v>
      </c>
      <c r="F158" s="803">
        <v>4530</v>
      </c>
      <c r="G158" s="803">
        <v>4840</v>
      </c>
      <c r="H158" s="803">
        <v>5190</v>
      </c>
      <c r="I158" s="803">
        <v>5430</v>
      </c>
      <c r="J158" s="1039"/>
      <c r="K158" s="1040"/>
      <c r="L158" s="1040"/>
      <c r="M158" s="1040"/>
      <c r="N158" s="1040"/>
      <c r="O158" s="1040"/>
      <c r="P158" s="1040"/>
      <c r="Q158" s="1040"/>
      <c r="R158" s="1107"/>
      <c r="S158" s="1110"/>
      <c r="T158" s="1111"/>
      <c r="U158" s="1108"/>
      <c r="V158"/>
      <c r="W158"/>
      <c r="X158"/>
      <c r="Y158"/>
      <c r="Z158"/>
      <c r="AA158"/>
      <c r="AB158"/>
      <c r="AC158"/>
      <c r="AD158"/>
      <c r="AE158"/>
      <c r="AF158"/>
      <c r="AG158"/>
      <c r="AH158"/>
      <c r="AI158"/>
    </row>
    <row r="159" spans="1:35" s="991" customFormat="1">
      <c r="A159" s="809" t="str">
        <f t="shared" si="4"/>
        <v>Parität_TG</v>
      </c>
      <c r="B159" s="809" t="s">
        <v>809</v>
      </c>
      <c r="C159" s="813">
        <v>0.85</v>
      </c>
      <c r="D159" s="803">
        <v>3800</v>
      </c>
      <c r="E159" s="803">
        <v>4040</v>
      </c>
      <c r="F159" s="803">
        <v>4370</v>
      </c>
      <c r="G159" s="803">
        <v>4650</v>
      </c>
      <c r="H159" s="803">
        <v>5010</v>
      </c>
      <c r="I159" s="803">
        <v>5200</v>
      </c>
      <c r="J159" s="1039"/>
      <c r="K159" s="1040"/>
      <c r="L159" s="1040"/>
      <c r="M159" s="1040"/>
      <c r="N159" s="1040"/>
      <c r="O159" s="1040"/>
      <c r="P159" s="1040"/>
      <c r="Q159" s="1040"/>
      <c r="R159" s="1107"/>
      <c r="S159" s="1110"/>
      <c r="T159" s="1111"/>
      <c r="U159" s="1108"/>
      <c r="V159"/>
      <c r="W159"/>
      <c r="X159"/>
      <c r="Y159"/>
      <c r="Z159"/>
      <c r="AA159"/>
      <c r="AB159"/>
      <c r="AC159"/>
      <c r="AD159"/>
      <c r="AE159"/>
      <c r="AF159"/>
      <c r="AG159"/>
      <c r="AH159"/>
      <c r="AI159"/>
    </row>
    <row r="160" spans="1:35" s="991" customFormat="1">
      <c r="A160" s="809" t="str">
        <f t="shared" si="4"/>
        <v>Parität_TG</v>
      </c>
      <c r="B160" s="809" t="s">
        <v>810</v>
      </c>
      <c r="C160" s="813">
        <v>0.85</v>
      </c>
      <c r="D160" s="803">
        <v>3620</v>
      </c>
      <c r="E160" s="803">
        <v>3890</v>
      </c>
      <c r="F160" s="803">
        <v>4175</v>
      </c>
      <c r="G160" s="803">
        <v>4500</v>
      </c>
      <c r="H160" s="803">
        <v>4865</v>
      </c>
      <c r="I160" s="803">
        <v>5100</v>
      </c>
      <c r="J160" s="1039"/>
      <c r="K160" s="1040"/>
      <c r="L160" s="1040"/>
      <c r="M160" s="1040"/>
      <c r="N160" s="1040"/>
      <c r="O160" s="1040"/>
      <c r="P160" s="1040"/>
      <c r="Q160" s="1040"/>
      <c r="R160" s="1107"/>
      <c r="S160" s="1110"/>
      <c r="T160" s="1111"/>
      <c r="U160" s="1108"/>
      <c r="V160"/>
      <c r="W160"/>
      <c r="X160"/>
      <c r="Y160"/>
      <c r="Z160"/>
      <c r="AA160"/>
      <c r="AB160"/>
      <c r="AC160"/>
      <c r="AD160"/>
      <c r="AE160"/>
      <c r="AF160"/>
      <c r="AG160"/>
      <c r="AH160"/>
      <c r="AI160"/>
    </row>
    <row r="161" spans="1:35" s="991" customFormat="1">
      <c r="A161" s="809" t="str">
        <f t="shared" si="4"/>
        <v>Parität_TG</v>
      </c>
      <c r="B161" s="809" t="s">
        <v>811</v>
      </c>
      <c r="C161" s="813">
        <v>0.85</v>
      </c>
      <c r="D161" s="803">
        <v>3495</v>
      </c>
      <c r="E161" s="803">
        <v>3740</v>
      </c>
      <c r="F161" s="803">
        <v>3980</v>
      </c>
      <c r="G161" s="803">
        <v>4350</v>
      </c>
      <c r="H161" s="803">
        <v>4720</v>
      </c>
      <c r="I161" s="803">
        <v>4990</v>
      </c>
      <c r="J161" s="1039"/>
      <c r="K161" s="1040"/>
      <c r="L161" s="1040"/>
      <c r="M161" s="1040"/>
      <c r="N161" s="1040"/>
      <c r="O161" s="1040"/>
      <c r="P161" s="1040"/>
      <c r="Q161" s="1040"/>
      <c r="R161" s="1107"/>
      <c r="S161" s="1110"/>
      <c r="T161" s="1111"/>
      <c r="U161" s="1108"/>
      <c r="V161"/>
      <c r="W161"/>
      <c r="X161"/>
      <c r="Y161"/>
      <c r="Z161"/>
      <c r="AA161"/>
      <c r="AB161"/>
      <c r="AC161"/>
      <c r="AD161"/>
      <c r="AE161"/>
      <c r="AF161"/>
      <c r="AG161"/>
      <c r="AH161"/>
      <c r="AI161"/>
    </row>
    <row r="162" spans="1:35" s="991" customFormat="1">
      <c r="A162" s="809" t="str">
        <f t="shared" si="4"/>
        <v>Parität_TG</v>
      </c>
      <c r="B162" s="809" t="s">
        <v>812</v>
      </c>
      <c r="C162" s="813">
        <v>0.85</v>
      </c>
      <c r="D162" s="803">
        <v>3400</v>
      </c>
      <c r="E162" s="803">
        <v>3570</v>
      </c>
      <c r="F162" s="803">
        <v>3820</v>
      </c>
      <c r="G162" s="803">
        <v>4180</v>
      </c>
      <c r="H162" s="803">
        <v>4530</v>
      </c>
      <c r="I162" s="803">
        <v>4820</v>
      </c>
      <c r="J162" s="1039"/>
      <c r="K162" s="1040"/>
      <c r="L162" s="1040"/>
      <c r="M162" s="1040"/>
      <c r="N162" s="1040"/>
      <c r="O162" s="1040"/>
      <c r="P162" s="1040"/>
      <c r="Q162" s="1040"/>
      <c r="R162" s="1107"/>
      <c r="S162" s="1110"/>
      <c r="T162" s="1111"/>
      <c r="U162" s="1108"/>
      <c r="V162"/>
      <c r="W162"/>
      <c r="X162"/>
      <c r="Y162"/>
      <c r="Z162"/>
      <c r="AA162"/>
      <c r="AB162"/>
      <c r="AC162"/>
      <c r="AD162"/>
      <c r="AE162"/>
      <c r="AF162"/>
      <c r="AG162"/>
      <c r="AH162"/>
      <c r="AI162"/>
    </row>
    <row r="163" spans="1:35" s="991" customFormat="1">
      <c r="A163" s="809" t="str">
        <f t="shared" si="4"/>
        <v>Parität_TG</v>
      </c>
      <c r="B163" s="809" t="s">
        <v>813</v>
      </c>
      <c r="C163" s="813">
        <v>0.85</v>
      </c>
      <c r="D163" s="803">
        <v>3260</v>
      </c>
      <c r="E163" s="803">
        <v>3440</v>
      </c>
      <c r="F163" s="803">
        <v>3615</v>
      </c>
      <c r="G163" s="803">
        <v>3775</v>
      </c>
      <c r="H163" s="803">
        <v>3935</v>
      </c>
      <c r="I163" s="803">
        <v>4070</v>
      </c>
      <c r="J163" s="1039"/>
      <c r="K163" s="1040"/>
      <c r="L163" s="1040"/>
      <c r="M163" s="1040"/>
      <c r="N163" s="1040"/>
      <c r="O163" s="1040"/>
      <c r="P163" s="1040"/>
      <c r="Q163" s="1040"/>
      <c r="R163" s="1107"/>
      <c r="S163" s="1110"/>
      <c r="T163" s="1111"/>
      <c r="U163" s="1108"/>
      <c r="V163"/>
      <c r="W163"/>
      <c r="X163"/>
      <c r="Y163"/>
      <c r="Z163"/>
      <c r="AA163"/>
      <c r="AB163"/>
      <c r="AC163"/>
      <c r="AD163"/>
      <c r="AE163"/>
      <c r="AF163"/>
      <c r="AG163"/>
      <c r="AH163"/>
      <c r="AI163"/>
    </row>
    <row r="164" spans="1:35" s="991" customFormat="1">
      <c r="A164" s="809" t="str">
        <f t="shared" si="4"/>
        <v>Parität_TG</v>
      </c>
      <c r="B164" s="809" t="s">
        <v>814</v>
      </c>
      <c r="C164" s="813">
        <v>0.85</v>
      </c>
      <c r="D164" s="803">
        <v>3115</v>
      </c>
      <c r="E164" s="803">
        <v>3310</v>
      </c>
      <c r="F164" s="803">
        <v>3505</v>
      </c>
      <c r="G164" s="803">
        <v>3630</v>
      </c>
      <c r="H164" s="803">
        <v>3755</v>
      </c>
      <c r="I164" s="803">
        <v>3900</v>
      </c>
      <c r="J164" s="1039"/>
      <c r="K164" s="1040"/>
      <c r="L164" s="1040"/>
      <c r="M164" s="1040"/>
      <c r="N164" s="1040"/>
      <c r="O164" s="1040"/>
      <c r="P164" s="1040"/>
      <c r="Q164" s="1040"/>
      <c r="R164" s="1107"/>
      <c r="S164" s="1110"/>
      <c r="T164" s="1111"/>
      <c r="U164" s="1108"/>
      <c r="V164"/>
      <c r="W164"/>
      <c r="X164"/>
      <c r="Y164"/>
      <c r="Z164"/>
      <c r="AA164"/>
      <c r="AB164"/>
      <c r="AC164"/>
      <c r="AD164"/>
      <c r="AE164"/>
      <c r="AF164"/>
      <c r="AG164"/>
      <c r="AH164"/>
      <c r="AI164"/>
    </row>
    <row r="165" spans="1:35" s="991" customFormat="1">
      <c r="A165" s="809" t="str">
        <f t="shared" si="4"/>
        <v>Parität_TG</v>
      </c>
      <c r="B165" s="809" t="s">
        <v>815</v>
      </c>
      <c r="C165" s="813">
        <v>0.85</v>
      </c>
      <c r="D165" s="803">
        <v>2760</v>
      </c>
      <c r="E165" s="803">
        <v>2850</v>
      </c>
      <c r="F165" s="803">
        <v>2940</v>
      </c>
      <c r="G165" s="803">
        <v>3030</v>
      </c>
      <c r="H165" s="803">
        <v>3125</v>
      </c>
      <c r="I165" s="803">
        <v>3220</v>
      </c>
      <c r="J165" s="1039"/>
      <c r="K165" s="1040"/>
      <c r="L165" s="1040"/>
      <c r="M165" s="1040"/>
      <c r="N165" s="1040"/>
      <c r="O165" s="1040"/>
      <c r="P165" s="1040"/>
      <c r="Q165" s="1040"/>
      <c r="R165" s="1107"/>
      <c r="S165" s="1110"/>
      <c r="T165" s="1111"/>
      <c r="U165" s="1108"/>
      <c r="V165"/>
      <c r="W165"/>
      <c r="X165"/>
      <c r="Y165"/>
      <c r="Z165"/>
      <c r="AA165"/>
      <c r="AB165"/>
      <c r="AC165"/>
      <c r="AD165"/>
      <c r="AE165"/>
      <c r="AF165"/>
      <c r="AG165"/>
      <c r="AH165"/>
      <c r="AI165"/>
    </row>
    <row r="166" spans="1:35" s="991" customFormat="1">
      <c r="A166" s="809" t="str">
        <f t="shared" si="4"/>
        <v>Parität_TG</v>
      </c>
      <c r="B166" s="809" t="s">
        <v>816</v>
      </c>
      <c r="C166" s="813">
        <v>0.85</v>
      </c>
      <c r="D166" s="803">
        <v>2600</v>
      </c>
      <c r="E166" s="803">
        <v>2675</v>
      </c>
      <c r="F166" s="803">
        <v>2750</v>
      </c>
      <c r="G166" s="803">
        <v>2825</v>
      </c>
      <c r="H166" s="803">
        <v>2900</v>
      </c>
      <c r="I166" s="803">
        <v>2975</v>
      </c>
      <c r="J166" s="1039"/>
      <c r="K166" s="1040"/>
      <c r="L166" s="1040"/>
      <c r="M166" s="1040"/>
      <c r="N166" s="1040"/>
      <c r="O166" s="1040"/>
      <c r="P166" s="1040"/>
      <c r="Q166" s="1040"/>
      <c r="R166" s="1107"/>
      <c r="S166" s="1110"/>
      <c r="T166" s="1111"/>
      <c r="U166" s="1108"/>
      <c r="V166"/>
      <c r="W166"/>
      <c r="X166"/>
      <c r="Y166"/>
      <c r="Z166"/>
      <c r="AA166"/>
      <c r="AB166"/>
      <c r="AC166"/>
      <c r="AD166"/>
      <c r="AE166"/>
      <c r="AF166"/>
      <c r="AG166"/>
      <c r="AH166"/>
      <c r="AI166"/>
    </row>
    <row r="167" spans="1:35" s="991" customFormat="1">
      <c r="A167" s="809" t="str">
        <f t="shared" si="4"/>
        <v>Parität_TG</v>
      </c>
      <c r="B167" s="809" t="s">
        <v>817</v>
      </c>
      <c r="C167" s="813">
        <v>0.85</v>
      </c>
      <c r="D167" s="803">
        <v>2300</v>
      </c>
      <c r="E167" s="803">
        <v>2330</v>
      </c>
      <c r="F167" s="803">
        <v>2360</v>
      </c>
      <c r="G167" s="803">
        <v>2390</v>
      </c>
      <c r="H167" s="803">
        <v>2420</v>
      </c>
      <c r="I167" s="803">
        <v>2470</v>
      </c>
      <c r="J167" s="1039"/>
      <c r="K167" s="1040"/>
      <c r="L167" s="1040"/>
      <c r="M167" s="1040"/>
      <c r="N167" s="1040"/>
      <c r="O167" s="1040"/>
      <c r="P167" s="1040"/>
      <c r="Q167" s="1040"/>
      <c r="R167" s="1107"/>
      <c r="S167" s="1110"/>
      <c r="T167" s="1111"/>
      <c r="U167" s="1108"/>
      <c r="V167"/>
      <c r="W167"/>
      <c r="X167"/>
      <c r="Y167"/>
      <c r="Z167"/>
      <c r="AA167"/>
      <c r="AB167"/>
      <c r="AC167"/>
      <c r="AD167"/>
      <c r="AE167"/>
      <c r="AF167"/>
      <c r="AG167"/>
      <c r="AH167"/>
      <c r="AI167"/>
    </row>
    <row r="168" spans="1:35" s="991" customFormat="1">
      <c r="A168" s="809" t="str">
        <f t="shared" si="4"/>
        <v>Parität_TG</v>
      </c>
      <c r="B168" s="809" t="s">
        <v>818</v>
      </c>
      <c r="C168" s="813">
        <v>0.85</v>
      </c>
      <c r="D168" s="803">
        <v>4370</v>
      </c>
      <c r="E168" s="803">
        <v>4520</v>
      </c>
      <c r="F168" s="803">
        <v>5040</v>
      </c>
      <c r="G168" s="803">
        <v>5480</v>
      </c>
      <c r="H168" s="803">
        <v>5975</v>
      </c>
      <c r="I168" s="803">
        <v>6370</v>
      </c>
      <c r="J168" s="1039"/>
      <c r="K168" s="1040"/>
      <c r="L168" s="1040"/>
      <c r="M168" s="1040"/>
      <c r="N168" s="1040"/>
      <c r="O168" s="1040"/>
      <c r="P168" s="1040"/>
      <c r="Q168" s="1040"/>
      <c r="R168" s="1107"/>
      <c r="S168" s="1110"/>
      <c r="T168" s="1111"/>
      <c r="U168" s="1108"/>
      <c r="V168"/>
      <c r="W168"/>
      <c r="X168"/>
      <c r="Y168"/>
      <c r="Z168"/>
      <c r="AA168"/>
      <c r="AB168"/>
      <c r="AC168"/>
      <c r="AD168"/>
      <c r="AE168"/>
      <c r="AF168"/>
      <c r="AG168"/>
      <c r="AH168"/>
      <c r="AI168"/>
    </row>
    <row r="169" spans="1:35" s="991" customFormat="1">
      <c r="A169" s="809" t="str">
        <f t="shared" si="4"/>
        <v>Parität_TG</v>
      </c>
      <c r="B169" s="809" t="s">
        <v>819</v>
      </c>
      <c r="C169" s="813">
        <v>0.85</v>
      </c>
      <c r="D169" s="803">
        <v>4150</v>
      </c>
      <c r="E169" s="803">
        <v>4350</v>
      </c>
      <c r="F169" s="803">
        <v>4640</v>
      </c>
      <c r="G169" s="803">
        <v>5080</v>
      </c>
      <c r="H169" s="803">
        <v>5630</v>
      </c>
      <c r="I169" s="803">
        <v>6020</v>
      </c>
      <c r="J169" s="1039"/>
      <c r="K169" s="1040"/>
      <c r="L169" s="1040"/>
      <c r="M169" s="1040"/>
      <c r="N169" s="1040"/>
      <c r="O169" s="1040"/>
      <c r="P169" s="1040"/>
      <c r="Q169" s="1040"/>
      <c r="R169" s="1107"/>
      <c r="S169" s="1110"/>
      <c r="T169" s="1111"/>
      <c r="U169" s="1108"/>
      <c r="V169"/>
      <c r="W169"/>
      <c r="X169"/>
      <c r="Y169"/>
      <c r="Z169"/>
      <c r="AA169"/>
      <c r="AB169"/>
      <c r="AC169"/>
      <c r="AD169"/>
      <c r="AE169"/>
      <c r="AF169"/>
      <c r="AG169"/>
      <c r="AH169"/>
      <c r="AI169"/>
    </row>
    <row r="170" spans="1:35" s="991" customFormat="1">
      <c r="A170" s="809" t="str">
        <f t="shared" si="4"/>
        <v>Parität_TG</v>
      </c>
      <c r="B170" s="809" t="s">
        <v>820</v>
      </c>
      <c r="C170" s="813">
        <v>0.85</v>
      </c>
      <c r="D170" s="803">
        <v>4010</v>
      </c>
      <c r="E170" s="803">
        <v>4280</v>
      </c>
      <c r="F170" s="803">
        <v>4590</v>
      </c>
      <c r="G170" s="803">
        <v>4900</v>
      </c>
      <c r="H170" s="803">
        <v>5250</v>
      </c>
      <c r="I170" s="803">
        <v>5490</v>
      </c>
      <c r="J170" s="1039"/>
      <c r="K170" s="1040"/>
      <c r="L170" s="1040"/>
      <c r="M170" s="1040"/>
      <c r="N170" s="1040"/>
      <c r="O170" s="1040"/>
      <c r="P170" s="1040"/>
      <c r="Q170" s="1040"/>
      <c r="R170" s="1107"/>
      <c r="S170" s="1110"/>
      <c r="T170" s="1111"/>
      <c r="U170" s="1108"/>
      <c r="V170"/>
      <c r="W170"/>
      <c r="X170"/>
      <c r="Y170"/>
      <c r="Z170"/>
      <c r="AA170"/>
      <c r="AB170"/>
      <c r="AC170"/>
      <c r="AD170"/>
      <c r="AE170"/>
      <c r="AF170"/>
      <c r="AG170"/>
      <c r="AH170"/>
      <c r="AI170"/>
    </row>
    <row r="171" spans="1:35" s="991" customFormat="1">
      <c r="A171" s="809" t="str">
        <f t="shared" si="4"/>
        <v>Parität_TG</v>
      </c>
      <c r="B171" s="809" t="s">
        <v>821</v>
      </c>
      <c r="C171" s="813">
        <v>0.85</v>
      </c>
      <c r="D171" s="803">
        <v>3950</v>
      </c>
      <c r="E171" s="803">
        <v>4220</v>
      </c>
      <c r="F171" s="803">
        <v>4530</v>
      </c>
      <c r="G171" s="803">
        <v>4840</v>
      </c>
      <c r="H171" s="803">
        <v>5190</v>
      </c>
      <c r="I171" s="803">
        <v>5430</v>
      </c>
      <c r="J171" s="1039"/>
      <c r="K171" s="1040"/>
      <c r="L171" s="1040"/>
      <c r="M171" s="1040"/>
      <c r="N171" s="1040"/>
      <c r="O171" s="1040"/>
      <c r="P171" s="1040"/>
      <c r="Q171" s="1040"/>
      <c r="R171" s="1107"/>
      <c r="S171" s="1110"/>
      <c r="T171" s="1111"/>
      <c r="U171" s="1108"/>
      <c r="V171"/>
      <c r="W171"/>
      <c r="X171"/>
      <c r="Y171"/>
      <c r="Z171"/>
      <c r="AA171"/>
      <c r="AB171"/>
      <c r="AC171"/>
      <c r="AD171"/>
      <c r="AE171"/>
      <c r="AF171"/>
      <c r="AG171"/>
      <c r="AH171"/>
      <c r="AI171"/>
    </row>
    <row r="172" spans="1:35" s="991" customFormat="1">
      <c r="A172" s="809" t="str">
        <f t="shared" si="4"/>
        <v>Parität_TG</v>
      </c>
      <c r="B172" s="809" t="s">
        <v>822</v>
      </c>
      <c r="C172" s="813">
        <v>0.85</v>
      </c>
      <c r="D172" s="803">
        <v>3800</v>
      </c>
      <c r="E172" s="803">
        <v>4040</v>
      </c>
      <c r="F172" s="803">
        <v>4370</v>
      </c>
      <c r="G172" s="803">
        <v>4650</v>
      </c>
      <c r="H172" s="803">
        <v>5010</v>
      </c>
      <c r="I172" s="803">
        <v>5200</v>
      </c>
      <c r="J172" s="1039"/>
      <c r="K172" s="1040"/>
      <c r="L172" s="1040"/>
      <c r="M172" s="1040"/>
      <c r="N172" s="1040"/>
      <c r="O172" s="1040"/>
      <c r="P172" s="1040"/>
      <c r="Q172" s="1040"/>
      <c r="R172" s="1107"/>
      <c r="S172" s="1110"/>
      <c r="T172" s="1111"/>
      <c r="U172" s="1108"/>
      <c r="V172"/>
      <c r="W172"/>
      <c r="X172"/>
      <c r="Y172"/>
      <c r="Z172"/>
      <c r="AA172"/>
      <c r="AB172"/>
      <c r="AC172"/>
      <c r="AD172"/>
      <c r="AE172"/>
      <c r="AF172"/>
      <c r="AG172"/>
      <c r="AH172"/>
      <c r="AI172"/>
    </row>
    <row r="173" spans="1:35" s="991" customFormat="1">
      <c r="A173" s="809" t="str">
        <f t="shared" si="4"/>
        <v>Parität_TG</v>
      </c>
      <c r="B173" s="809" t="s">
        <v>823</v>
      </c>
      <c r="C173" s="813">
        <v>0.85</v>
      </c>
      <c r="D173" s="803">
        <v>3750</v>
      </c>
      <c r="E173" s="803">
        <v>3990</v>
      </c>
      <c r="F173" s="803">
        <v>4180</v>
      </c>
      <c r="G173" s="803">
        <v>4620</v>
      </c>
      <c r="H173" s="803">
        <v>4960</v>
      </c>
      <c r="I173" s="803">
        <v>5160</v>
      </c>
      <c r="J173" s="1039"/>
      <c r="K173" s="1040"/>
      <c r="L173" s="1040"/>
      <c r="M173" s="1040"/>
      <c r="N173" s="1040"/>
      <c r="O173" s="1040"/>
      <c r="P173" s="1040"/>
      <c r="Q173" s="1040"/>
      <c r="R173" s="1107"/>
      <c r="S173" s="1110"/>
      <c r="T173" s="1111"/>
      <c r="U173" s="1108"/>
      <c r="V173"/>
      <c r="W173"/>
      <c r="X173"/>
      <c r="Y173"/>
      <c r="Z173"/>
      <c r="AA173"/>
      <c r="AB173"/>
      <c r="AC173"/>
      <c r="AD173"/>
      <c r="AE173"/>
      <c r="AF173"/>
      <c r="AG173"/>
      <c r="AH173"/>
      <c r="AI173"/>
    </row>
    <row r="174" spans="1:35" s="991" customFormat="1">
      <c r="A174" s="809" t="str">
        <f t="shared" si="4"/>
        <v>Parität_TG</v>
      </c>
      <c r="B174" s="809" t="s">
        <v>824</v>
      </c>
      <c r="C174" s="813">
        <v>0.85</v>
      </c>
      <c r="D174" s="803">
        <v>3495</v>
      </c>
      <c r="E174" s="803">
        <v>3740</v>
      </c>
      <c r="F174" s="803">
        <v>3980</v>
      </c>
      <c r="G174" s="803">
        <v>4350</v>
      </c>
      <c r="H174" s="803">
        <v>4720</v>
      </c>
      <c r="I174" s="803">
        <v>4990</v>
      </c>
      <c r="J174" s="1039"/>
      <c r="K174" s="1040"/>
      <c r="L174" s="1040"/>
      <c r="M174" s="1040"/>
      <c r="N174" s="1040"/>
      <c r="O174" s="1040"/>
      <c r="P174" s="1040"/>
      <c r="Q174" s="1040"/>
      <c r="R174" s="1107"/>
      <c r="S174" s="1110"/>
      <c r="T174" s="1111"/>
      <c r="U174" s="1108"/>
      <c r="V174"/>
      <c r="W174"/>
      <c r="X174"/>
      <c r="Y174"/>
      <c r="Z174"/>
      <c r="AA174"/>
      <c r="AB174"/>
      <c r="AC174"/>
      <c r="AD174"/>
      <c r="AE174"/>
      <c r="AF174"/>
      <c r="AG174"/>
      <c r="AH174"/>
      <c r="AI174"/>
    </row>
    <row r="175" spans="1:35" s="991" customFormat="1">
      <c r="A175" s="809" t="str">
        <f t="shared" si="4"/>
        <v>Parität_TG</v>
      </c>
      <c r="B175" s="809" t="s">
        <v>825</v>
      </c>
      <c r="C175" s="813">
        <v>0.85</v>
      </c>
      <c r="D175" s="803">
        <v>3400</v>
      </c>
      <c r="E175" s="803">
        <v>3570</v>
      </c>
      <c r="F175" s="803">
        <v>3820</v>
      </c>
      <c r="G175" s="803">
        <v>4180</v>
      </c>
      <c r="H175" s="803">
        <v>4530</v>
      </c>
      <c r="I175" s="803">
        <v>4820</v>
      </c>
      <c r="J175" s="1039"/>
      <c r="K175" s="1040"/>
      <c r="L175" s="1040"/>
      <c r="M175" s="1040"/>
      <c r="N175" s="1040"/>
      <c r="O175" s="1040"/>
      <c r="P175" s="1040"/>
      <c r="Q175" s="1040"/>
      <c r="R175" s="1107"/>
      <c r="S175" s="1110"/>
      <c r="T175" s="1111"/>
      <c r="U175" s="1108"/>
      <c r="V175"/>
      <c r="W175"/>
      <c r="X175"/>
      <c r="Y175"/>
      <c r="Z175"/>
      <c r="AA175"/>
      <c r="AB175"/>
      <c r="AC175"/>
      <c r="AD175"/>
      <c r="AE175"/>
      <c r="AF175"/>
      <c r="AG175"/>
      <c r="AH175"/>
      <c r="AI175"/>
    </row>
    <row r="176" spans="1:35" s="991" customFormat="1">
      <c r="A176" s="809" t="str">
        <f t="shared" si="4"/>
        <v>Parität_TG</v>
      </c>
      <c r="B176" s="809" t="s">
        <v>826</v>
      </c>
      <c r="C176" s="813">
        <v>0.85</v>
      </c>
      <c r="D176" s="803">
        <v>3115</v>
      </c>
      <c r="E176" s="803">
        <v>3310</v>
      </c>
      <c r="F176" s="803">
        <v>3505</v>
      </c>
      <c r="G176" s="803">
        <v>3630</v>
      </c>
      <c r="H176" s="803">
        <v>3755</v>
      </c>
      <c r="I176" s="803">
        <v>3900</v>
      </c>
      <c r="J176" s="1039"/>
      <c r="K176" s="1040"/>
      <c r="L176" s="1040"/>
      <c r="M176" s="1040"/>
      <c r="N176" s="1040"/>
      <c r="O176" s="1040"/>
      <c r="P176" s="1040"/>
      <c r="Q176" s="1040"/>
      <c r="R176" s="1107"/>
      <c r="S176" s="1110"/>
      <c r="T176" s="1111"/>
      <c r="U176" s="1108"/>
      <c r="V176"/>
      <c r="W176"/>
      <c r="X176"/>
      <c r="Y176"/>
      <c r="Z176"/>
      <c r="AA176"/>
      <c r="AB176"/>
      <c r="AC176"/>
      <c r="AD176"/>
      <c r="AE176"/>
      <c r="AF176"/>
      <c r="AG176"/>
      <c r="AH176"/>
      <c r="AI176"/>
    </row>
    <row r="177" spans="1:36" s="991" customFormat="1">
      <c r="A177" s="809" t="str">
        <f t="shared" si="4"/>
        <v>Parität_TG</v>
      </c>
      <c r="B177" s="809" t="s">
        <v>827</v>
      </c>
      <c r="C177" s="813">
        <v>0.85</v>
      </c>
      <c r="D177" s="803">
        <v>2950</v>
      </c>
      <c r="E177" s="803">
        <v>3140</v>
      </c>
      <c r="F177" s="803">
        <v>3330</v>
      </c>
      <c r="G177" s="803">
        <v>3480</v>
      </c>
      <c r="H177" s="803">
        <v>3555</v>
      </c>
      <c r="I177" s="803">
        <v>3630</v>
      </c>
      <c r="J177" s="1039"/>
      <c r="K177" s="1040"/>
      <c r="L177" s="1040"/>
      <c r="M177" s="1040"/>
      <c r="N177" s="1040"/>
      <c r="O177" s="1040"/>
      <c r="P177" s="1040"/>
      <c r="Q177" s="1040"/>
      <c r="R177" s="1107"/>
      <c r="S177" s="1110"/>
      <c r="T177" s="1111"/>
      <c r="U177" s="1108"/>
      <c r="V177"/>
      <c r="W177"/>
      <c r="X177"/>
      <c r="Y177"/>
      <c r="Z177"/>
      <c r="AA177"/>
      <c r="AB177"/>
      <c r="AC177"/>
      <c r="AD177" s="13"/>
      <c r="AE177" s="13"/>
      <c r="AF177" s="13"/>
      <c r="AG177" s="13"/>
      <c r="AH177" s="13"/>
      <c r="AI177" s="13"/>
    </row>
    <row r="178" spans="1:36" s="991" customFormat="1">
      <c r="A178" s="809" t="str">
        <f t="shared" si="4"/>
        <v>Parität_TG</v>
      </c>
      <c r="B178" s="809" t="s">
        <v>828</v>
      </c>
      <c r="C178" s="813">
        <v>0.85</v>
      </c>
      <c r="D178" s="803">
        <v>2760</v>
      </c>
      <c r="E178" s="803">
        <v>2850</v>
      </c>
      <c r="F178" s="803">
        <v>2940</v>
      </c>
      <c r="G178" s="803">
        <v>3030</v>
      </c>
      <c r="H178" s="803">
        <v>3125</v>
      </c>
      <c r="I178" s="803">
        <v>3220</v>
      </c>
      <c r="J178" s="1039"/>
      <c r="K178" s="1040"/>
      <c r="L178" s="1040"/>
      <c r="M178" s="1040"/>
      <c r="N178" s="1040"/>
      <c r="O178" s="1040"/>
      <c r="P178" s="1040"/>
      <c r="Q178" s="1040"/>
      <c r="R178" s="1107"/>
      <c r="S178" s="1110"/>
      <c r="T178" s="1111"/>
      <c r="U178" s="1108"/>
      <c r="V178"/>
      <c r="W178"/>
      <c r="X178"/>
      <c r="Y178"/>
      <c r="Z178"/>
      <c r="AA178"/>
      <c r="AB178"/>
      <c r="AC178"/>
      <c r="AD178" s="13"/>
      <c r="AE178" s="13"/>
      <c r="AF178" s="13"/>
      <c r="AG178" s="13"/>
      <c r="AH178" s="13"/>
      <c r="AI178" s="13"/>
    </row>
    <row r="179" spans="1:36" s="991" customFormat="1">
      <c r="A179" s="1382" t="s">
        <v>834</v>
      </c>
      <c r="B179" s="1382"/>
      <c r="C179" s="1382"/>
      <c r="D179" s="1382"/>
      <c r="E179" s="1382"/>
      <c r="F179" s="1382"/>
      <c r="G179" s="1382"/>
      <c r="H179" s="1382"/>
      <c r="I179" s="1382"/>
      <c r="J179" s="803"/>
      <c r="K179" s="803"/>
      <c r="L179" s="803"/>
      <c r="M179" s="803"/>
      <c r="N179" s="803"/>
      <c r="O179" s="803"/>
      <c r="P179" s="803"/>
      <c r="Q179" s="803"/>
      <c r="R179" s="1107"/>
      <c r="S179" s="1110"/>
      <c r="T179" s="1111"/>
      <c r="U179" s="1108"/>
      <c r="V179"/>
      <c r="W179"/>
      <c r="X179"/>
      <c r="Y179"/>
      <c r="Z179"/>
      <c r="AA179"/>
      <c r="AB179"/>
      <c r="AC179"/>
      <c r="AD179" s="13"/>
      <c r="AE179" s="13"/>
      <c r="AF179" s="13"/>
      <c r="AG179" s="13"/>
      <c r="AH179" s="13"/>
      <c r="AI179" s="13"/>
    </row>
    <row r="180" spans="1:36">
      <c r="A180" s="809" t="s">
        <v>127</v>
      </c>
      <c r="B180" s="809" t="s">
        <v>70</v>
      </c>
      <c r="C180" s="813">
        <v>0.86</v>
      </c>
      <c r="D180" s="803">
        <v>2391</v>
      </c>
      <c r="E180" s="803">
        <v>2475</v>
      </c>
      <c r="F180" s="803">
        <v>2560</v>
      </c>
      <c r="G180" s="803">
        <v>2730</v>
      </c>
      <c r="H180" s="797"/>
      <c r="I180" s="797"/>
      <c r="J180" s="803"/>
      <c r="K180" s="803"/>
      <c r="L180" s="803"/>
      <c r="M180" s="803"/>
      <c r="N180" s="803"/>
      <c r="O180" s="803"/>
      <c r="P180" s="803"/>
      <c r="Q180" s="803"/>
      <c r="R180" s="797"/>
      <c r="S180" s="814"/>
      <c r="T180" s="814"/>
      <c r="U180" s="814"/>
      <c r="X180" s="13"/>
      <c r="Y180" s="13"/>
      <c r="Z180" s="13"/>
      <c r="AA180" s="13"/>
      <c r="AB180" s="13"/>
      <c r="AC180" s="13"/>
      <c r="AD180" s="13"/>
      <c r="AE180" s="13"/>
      <c r="AF180" s="13"/>
      <c r="AG180" s="13"/>
      <c r="AH180" s="13"/>
      <c r="AI180" s="13"/>
      <c r="AJ180" s="13"/>
    </row>
    <row r="181" spans="1:36">
      <c r="A181" s="809" t="s">
        <v>127</v>
      </c>
      <c r="B181" s="809" t="s">
        <v>71</v>
      </c>
      <c r="C181" s="813">
        <v>0.86</v>
      </c>
      <c r="D181" s="803">
        <v>2475</v>
      </c>
      <c r="E181" s="803">
        <v>2594</v>
      </c>
      <c r="F181" s="803">
        <v>2782</v>
      </c>
      <c r="G181" s="803">
        <v>2982</v>
      </c>
      <c r="H181" s="797"/>
      <c r="I181" s="797"/>
      <c r="J181" s="803"/>
      <c r="K181" s="803"/>
      <c r="L181" s="803"/>
      <c r="M181" s="803"/>
      <c r="N181" s="803"/>
      <c r="O181" s="803"/>
      <c r="P181" s="803"/>
      <c r="Q181" s="803"/>
      <c r="R181" s="797"/>
      <c r="S181" s="814"/>
      <c r="T181" s="814"/>
      <c r="U181" s="814"/>
      <c r="X181" s="13"/>
      <c r="Y181" s="13"/>
      <c r="Z181" s="13"/>
      <c r="AA181" s="13"/>
      <c r="AB181" s="13"/>
      <c r="AC181" s="13"/>
      <c r="AD181" s="13"/>
      <c r="AE181" s="13"/>
      <c r="AF181" s="13"/>
      <c r="AG181" s="13"/>
      <c r="AH181" s="13"/>
      <c r="AI181" s="13"/>
      <c r="AJ181" s="13"/>
    </row>
    <row r="182" spans="1:36" s="815" customFormat="1">
      <c r="A182" s="809" t="s">
        <v>127</v>
      </c>
      <c r="B182" s="809" t="s">
        <v>72</v>
      </c>
      <c r="C182" s="813">
        <v>0.86</v>
      </c>
      <c r="D182" s="803">
        <v>2644</v>
      </c>
      <c r="E182" s="803">
        <v>2782</v>
      </c>
      <c r="F182" s="803">
        <v>2982</v>
      </c>
      <c r="G182" s="803">
        <v>3288</v>
      </c>
      <c r="H182" s="803"/>
      <c r="I182" s="797"/>
      <c r="J182" s="803"/>
      <c r="K182" s="803"/>
      <c r="L182" s="803"/>
      <c r="M182" s="803"/>
      <c r="N182" s="803"/>
      <c r="O182" s="803"/>
      <c r="P182" s="803"/>
      <c r="Q182" s="803"/>
      <c r="R182" s="797"/>
      <c r="S182" s="814"/>
      <c r="T182" s="814"/>
      <c r="U182" s="814"/>
      <c r="V182" s="13"/>
      <c r="W182" s="13"/>
      <c r="X182" s="13"/>
      <c r="Y182" s="13"/>
      <c r="Z182" s="13"/>
      <c r="AA182" s="13"/>
      <c r="AB182" s="13"/>
      <c r="AC182" s="13"/>
      <c r="AD182" s="13"/>
      <c r="AE182" s="13"/>
      <c r="AF182" s="13"/>
      <c r="AG182" s="13"/>
      <c r="AH182" s="13"/>
      <c r="AI182" s="13"/>
      <c r="AJ182" s="13"/>
    </row>
    <row r="183" spans="1:36" s="815" customFormat="1">
      <c r="A183" s="809" t="s">
        <v>127</v>
      </c>
      <c r="B183" s="809" t="s">
        <v>73</v>
      </c>
      <c r="C183" s="813">
        <v>0.86</v>
      </c>
      <c r="D183" s="803">
        <v>2982</v>
      </c>
      <c r="E183" s="803">
        <v>3167</v>
      </c>
      <c r="F183" s="803">
        <v>3335</v>
      </c>
      <c r="G183" s="803">
        <v>3589</v>
      </c>
      <c r="H183" s="803"/>
      <c r="I183" s="797"/>
      <c r="J183" s="803"/>
      <c r="K183" s="803"/>
      <c r="L183" s="803"/>
      <c r="M183" s="803"/>
      <c r="N183" s="803"/>
      <c r="O183" s="803"/>
      <c r="P183" s="803"/>
      <c r="Q183" s="803"/>
      <c r="R183" s="797"/>
      <c r="S183" s="814"/>
      <c r="T183" s="814"/>
      <c r="U183" s="814"/>
      <c r="V183" s="13"/>
      <c r="W183" s="13"/>
      <c r="X183" s="13"/>
      <c r="Y183" s="13"/>
      <c r="Z183" s="13"/>
      <c r="AA183" s="13"/>
      <c r="AB183" s="13"/>
      <c r="AC183" s="13"/>
      <c r="AD183" s="13"/>
      <c r="AE183" s="13"/>
      <c r="AF183" s="13"/>
      <c r="AG183" s="13"/>
      <c r="AH183" s="13"/>
      <c r="AI183" s="13"/>
      <c r="AJ183" s="13"/>
    </row>
    <row r="184" spans="1:36" s="815" customFormat="1">
      <c r="A184" s="809" t="s">
        <v>127</v>
      </c>
      <c r="B184" s="809" t="s">
        <v>74</v>
      </c>
      <c r="C184" s="813">
        <v>0.86</v>
      </c>
      <c r="D184" s="803">
        <v>3167</v>
      </c>
      <c r="E184" s="803">
        <v>3335</v>
      </c>
      <c r="F184" s="803">
        <v>3507</v>
      </c>
      <c r="G184" s="803">
        <v>3765</v>
      </c>
      <c r="H184" s="803"/>
      <c r="I184" s="797"/>
      <c r="J184" s="803"/>
      <c r="K184" s="803"/>
      <c r="L184" s="803"/>
      <c r="M184" s="803"/>
      <c r="N184" s="803"/>
      <c r="O184" s="803"/>
      <c r="P184" s="803"/>
      <c r="Q184" s="803"/>
      <c r="R184" s="797"/>
      <c r="S184" s="814"/>
      <c r="T184" s="814"/>
      <c r="U184" s="814"/>
      <c r="V184" s="13"/>
      <c r="W184" s="13"/>
      <c r="X184" s="13"/>
      <c r="Y184" s="13"/>
      <c r="Z184" s="13"/>
      <c r="AA184" s="13"/>
      <c r="AB184" s="13"/>
      <c r="AC184" s="13"/>
      <c r="AD184" s="13"/>
      <c r="AE184" s="13"/>
      <c r="AF184" s="13"/>
      <c r="AG184" s="13"/>
      <c r="AH184" s="13"/>
      <c r="AI184" s="13"/>
      <c r="AJ184" s="13"/>
    </row>
    <row r="185" spans="1:36" s="815" customFormat="1">
      <c r="A185" s="809" t="s">
        <v>127</v>
      </c>
      <c r="B185" s="809" t="s">
        <v>75</v>
      </c>
      <c r="C185" s="813">
        <v>0.86</v>
      </c>
      <c r="D185" s="803">
        <v>3335</v>
      </c>
      <c r="E185" s="803">
        <v>3457</v>
      </c>
      <c r="F185" s="803">
        <v>3641</v>
      </c>
      <c r="G185" s="803">
        <v>3942</v>
      </c>
      <c r="H185" s="803">
        <v>4014</v>
      </c>
      <c r="I185" s="797"/>
      <c r="J185" s="803"/>
      <c r="K185" s="803"/>
      <c r="L185" s="803"/>
      <c r="M185" s="803"/>
      <c r="N185" s="803"/>
      <c r="O185" s="803"/>
      <c r="P185" s="803"/>
      <c r="Q185" s="803"/>
      <c r="R185" s="797"/>
      <c r="S185" s="814"/>
      <c r="T185" s="814"/>
      <c r="U185" s="814"/>
      <c r="V185" s="13"/>
      <c r="W185" s="13"/>
      <c r="X185" s="13"/>
      <c r="Y185" s="13"/>
      <c r="Z185" s="13"/>
      <c r="AA185" s="13"/>
      <c r="AB185" s="13"/>
      <c r="AC185" s="13"/>
      <c r="AD185" s="13"/>
      <c r="AE185" s="13"/>
      <c r="AF185" s="13"/>
      <c r="AG185" s="13"/>
      <c r="AH185" s="13"/>
      <c r="AI185" s="13"/>
      <c r="AJ185" s="13"/>
    </row>
    <row r="186" spans="1:36" s="815" customFormat="1">
      <c r="A186" s="809" t="s">
        <v>127</v>
      </c>
      <c r="B186" s="809" t="s">
        <v>76</v>
      </c>
      <c r="C186" s="813">
        <v>0.86</v>
      </c>
      <c r="D186" s="803">
        <v>3507</v>
      </c>
      <c r="E186" s="803">
        <v>3726</v>
      </c>
      <c r="F186" s="803">
        <v>3843</v>
      </c>
      <c r="G186" s="803">
        <v>4197</v>
      </c>
      <c r="H186" s="803">
        <v>4274</v>
      </c>
      <c r="I186" s="797"/>
      <c r="J186" s="803"/>
      <c r="K186" s="803"/>
      <c r="L186" s="803"/>
      <c r="M186" s="803"/>
      <c r="N186" s="803"/>
      <c r="O186" s="803"/>
      <c r="P186" s="803"/>
      <c r="Q186" s="803"/>
      <c r="R186" s="797"/>
      <c r="S186" s="814"/>
      <c r="T186" s="13"/>
      <c r="U186" s="13"/>
      <c r="V186" s="13"/>
      <c r="W186" s="13"/>
      <c r="X186" s="13"/>
      <c r="Y186" s="13"/>
      <c r="Z186" s="13"/>
      <c r="AA186" s="13"/>
      <c r="AB186" s="13"/>
      <c r="AC186" s="13"/>
      <c r="AD186" s="13"/>
      <c r="AE186" s="13"/>
      <c r="AF186" s="13"/>
      <c r="AG186" s="13"/>
      <c r="AH186" s="13"/>
      <c r="AI186" s="13"/>
      <c r="AJ186" s="13"/>
    </row>
    <row r="187" spans="1:36" s="815" customFormat="1">
      <c r="A187" s="809" t="s">
        <v>127</v>
      </c>
      <c r="B187" s="809" t="s">
        <v>77</v>
      </c>
      <c r="C187" s="813">
        <v>0.86</v>
      </c>
      <c r="D187" s="803">
        <v>3834</v>
      </c>
      <c r="E187" s="803">
        <v>4055</v>
      </c>
      <c r="F187" s="803">
        <v>4356</v>
      </c>
      <c r="G187" s="803">
        <v>4797</v>
      </c>
      <c r="H187" s="803">
        <v>4883</v>
      </c>
      <c r="I187" s="797"/>
      <c r="J187" s="803"/>
      <c r="K187" s="803"/>
      <c r="L187" s="803"/>
      <c r="M187" s="803"/>
      <c r="N187" s="803"/>
      <c r="O187" s="803"/>
      <c r="P187" s="803"/>
      <c r="Q187" s="803"/>
      <c r="R187" s="797"/>
      <c r="S187" s="13"/>
      <c r="T187" s="13"/>
      <c r="U187" s="13"/>
      <c r="V187" s="13"/>
      <c r="W187" s="13"/>
      <c r="X187" s="13"/>
      <c r="Y187" s="13"/>
      <c r="Z187" s="13"/>
      <c r="AA187" s="13"/>
      <c r="AB187" s="13"/>
      <c r="AC187" s="13"/>
      <c r="AD187" s="13"/>
      <c r="AE187" s="13"/>
      <c r="AF187" s="13"/>
      <c r="AG187" s="13"/>
      <c r="AH187" s="13"/>
      <c r="AI187" s="13"/>
      <c r="AJ187" s="13"/>
    </row>
    <row r="188" spans="1:36" s="815" customFormat="1">
      <c r="A188" s="809" t="s">
        <v>127</v>
      </c>
      <c r="B188" s="809" t="s">
        <v>78</v>
      </c>
      <c r="C188" s="813">
        <v>0.86</v>
      </c>
      <c r="D188" s="803">
        <v>4138</v>
      </c>
      <c r="E188" s="803">
        <v>4408</v>
      </c>
      <c r="F188" s="803">
        <v>4612</v>
      </c>
      <c r="G188" s="803">
        <v>4969</v>
      </c>
      <c r="H188" s="803">
        <v>5059</v>
      </c>
      <c r="I188" s="797"/>
      <c r="J188" s="803"/>
      <c r="K188" s="803"/>
      <c r="L188" s="803"/>
      <c r="M188" s="803"/>
      <c r="N188" s="803"/>
      <c r="O188" s="803"/>
      <c r="P188" s="803"/>
      <c r="Q188" s="803"/>
      <c r="R188" s="797"/>
      <c r="S188" s="13"/>
      <c r="T188" s="13"/>
      <c r="U188" s="13"/>
      <c r="V188" s="13"/>
      <c r="W188" s="13"/>
      <c r="X188" s="13"/>
      <c r="Y188" s="13"/>
      <c r="Z188" s="13"/>
      <c r="AA188" s="13"/>
      <c r="AB188" s="13"/>
      <c r="AC188" s="13"/>
      <c r="AD188" s="13"/>
      <c r="AE188" s="13"/>
      <c r="AF188" s="13"/>
      <c r="AG188" s="13"/>
      <c r="AH188" s="13"/>
      <c r="AI188" s="13"/>
      <c r="AJ188" s="13"/>
    </row>
    <row r="189" spans="1:36" s="815" customFormat="1">
      <c r="A189" s="809" t="s">
        <v>127</v>
      </c>
      <c r="B189" s="809" t="s">
        <v>79</v>
      </c>
      <c r="C189" s="813">
        <v>0.86</v>
      </c>
      <c r="D189" s="803">
        <v>4443</v>
      </c>
      <c r="E189" s="803">
        <v>4747</v>
      </c>
      <c r="F189" s="803">
        <v>5049</v>
      </c>
      <c r="G189" s="803">
        <v>5489</v>
      </c>
      <c r="H189" s="803">
        <v>5588</v>
      </c>
      <c r="I189" s="797"/>
      <c r="J189" s="803"/>
      <c r="K189" s="803"/>
      <c r="L189" s="803"/>
      <c r="M189" s="803"/>
      <c r="N189" s="803"/>
      <c r="O189" s="803"/>
      <c r="P189" s="803"/>
      <c r="Q189" s="803"/>
      <c r="R189" s="797"/>
      <c r="S189" s="13"/>
      <c r="T189" s="13"/>
      <c r="U189" s="13"/>
      <c r="V189" s="13"/>
      <c r="W189" s="13"/>
      <c r="X189" s="13"/>
      <c r="Y189" s="13"/>
      <c r="Z189" s="13"/>
      <c r="AA189" s="13"/>
      <c r="AB189" s="13"/>
      <c r="AC189" s="13"/>
      <c r="AD189" s="13"/>
      <c r="AE189" s="13"/>
      <c r="AF189" s="13"/>
      <c r="AG189" s="13"/>
      <c r="AH189" s="13"/>
      <c r="AI189" s="13"/>
      <c r="AJ189" s="13"/>
    </row>
    <row r="190" spans="1:36">
      <c r="A190" s="809" t="s">
        <v>127</v>
      </c>
      <c r="B190" s="809" t="s">
        <v>80</v>
      </c>
      <c r="C190" s="813">
        <v>0.86</v>
      </c>
      <c r="D190" s="803">
        <v>4882</v>
      </c>
      <c r="E190" s="803">
        <v>5306</v>
      </c>
      <c r="F190" s="803">
        <v>5826</v>
      </c>
      <c r="G190" s="803">
        <v>6181</v>
      </c>
      <c r="H190" s="803">
        <v>6292</v>
      </c>
      <c r="I190" s="797"/>
      <c r="J190" s="803"/>
      <c r="K190" s="803"/>
      <c r="L190" s="803"/>
      <c r="M190" s="803"/>
      <c r="N190" s="803"/>
      <c r="O190" s="803"/>
      <c r="P190" s="803"/>
      <c r="Q190" s="803"/>
      <c r="R190" s="797"/>
      <c r="S190" s="13"/>
      <c r="T190" s="13"/>
      <c r="U190" s="13"/>
      <c r="X190" s="13"/>
      <c r="Y190" s="13"/>
      <c r="Z190" s="13"/>
      <c r="AA190" s="13"/>
      <c r="AB190" s="13"/>
      <c r="AC190" s="13"/>
      <c r="AD190" s="13"/>
      <c r="AE190" s="13"/>
      <c r="AF190" s="13"/>
      <c r="AG190" s="13"/>
      <c r="AH190" s="13"/>
      <c r="AI190" s="13"/>
      <c r="AJ190" s="13"/>
    </row>
    <row r="191" spans="1:36">
      <c r="A191" s="809" t="s">
        <v>127</v>
      </c>
      <c r="B191" s="809" t="s">
        <v>81</v>
      </c>
      <c r="C191" s="813">
        <v>0.86</v>
      </c>
      <c r="D191" s="803">
        <v>5358</v>
      </c>
      <c r="E191" s="803">
        <v>5826</v>
      </c>
      <c r="F191" s="803">
        <v>6469</v>
      </c>
      <c r="G191" s="803">
        <v>7045</v>
      </c>
      <c r="H191" s="803">
        <v>7172</v>
      </c>
      <c r="I191" s="797"/>
      <c r="J191" s="803"/>
      <c r="K191" s="803"/>
      <c r="L191" s="803"/>
      <c r="M191" s="803"/>
      <c r="N191" s="803"/>
      <c r="O191" s="803"/>
      <c r="P191" s="803"/>
      <c r="Q191" s="803"/>
      <c r="R191" s="797"/>
      <c r="S191" s="13"/>
      <c r="T191" s="13"/>
      <c r="U191" s="13"/>
      <c r="X191" s="13"/>
      <c r="Y191" s="13"/>
      <c r="Z191" s="13"/>
      <c r="AA191" s="13"/>
      <c r="AB191" s="13"/>
      <c r="AC191" s="13"/>
      <c r="AD191" s="13"/>
      <c r="AE191" s="13"/>
      <c r="AF191" s="13"/>
      <c r="AG191" s="13"/>
      <c r="AH191" s="13"/>
      <c r="AI191" s="13"/>
      <c r="AJ191" s="13"/>
    </row>
    <row r="192" spans="1:36">
      <c r="A192" s="809" t="s">
        <v>127</v>
      </c>
      <c r="B192" s="809" t="s">
        <v>82</v>
      </c>
      <c r="C192" s="813">
        <v>0.86</v>
      </c>
      <c r="D192" s="803">
        <v>5826</v>
      </c>
      <c r="E192" s="803">
        <v>6432</v>
      </c>
      <c r="F192" s="803">
        <v>7045</v>
      </c>
      <c r="G192" s="803">
        <v>7819</v>
      </c>
      <c r="H192" s="803">
        <v>7959</v>
      </c>
      <c r="I192" s="797"/>
      <c r="J192" s="803"/>
      <c r="K192" s="803"/>
      <c r="L192" s="803"/>
      <c r="M192" s="803"/>
      <c r="N192" s="803"/>
      <c r="O192" s="803"/>
      <c r="P192" s="803"/>
      <c r="Q192" s="803"/>
      <c r="R192" s="797"/>
      <c r="S192" s="13"/>
      <c r="T192" s="13"/>
      <c r="U192" s="13"/>
      <c r="X192" s="13"/>
      <c r="Y192" s="13"/>
      <c r="Z192" s="13"/>
      <c r="AA192" s="13"/>
      <c r="AB192" s="13"/>
      <c r="AC192" s="13"/>
      <c r="AD192" s="13"/>
      <c r="AE192" s="13"/>
      <c r="AF192" s="13"/>
      <c r="AG192" s="13"/>
      <c r="AH192" s="13"/>
      <c r="AI192" s="13"/>
      <c r="AJ192" s="13"/>
    </row>
    <row r="193" spans="1:36">
      <c r="A193" s="809" t="s">
        <v>127</v>
      </c>
      <c r="B193" s="809" t="s">
        <v>509</v>
      </c>
      <c r="C193" s="813">
        <v>0.86</v>
      </c>
      <c r="D193" s="803">
        <v>2644</v>
      </c>
      <c r="E193" s="803">
        <v>2782</v>
      </c>
      <c r="F193" s="803">
        <v>2982</v>
      </c>
      <c r="G193" s="803">
        <v>3288</v>
      </c>
      <c r="H193" s="803">
        <v>3334</v>
      </c>
      <c r="I193" s="797"/>
      <c r="J193" s="803"/>
      <c r="K193" s="803"/>
      <c r="L193" s="803"/>
      <c r="M193" s="803"/>
      <c r="N193" s="803"/>
      <c r="O193" s="803"/>
      <c r="P193" s="803"/>
      <c r="Q193" s="803"/>
      <c r="R193" s="797"/>
      <c r="S193" s="13"/>
      <c r="T193" s="13"/>
      <c r="U193" s="13"/>
      <c r="X193" s="13"/>
      <c r="Y193" s="13"/>
      <c r="Z193" s="13"/>
      <c r="AA193" s="13"/>
      <c r="AB193" s="13"/>
      <c r="AC193" s="13"/>
      <c r="AD193" s="13"/>
      <c r="AE193" s="13"/>
      <c r="AF193" s="13"/>
      <c r="AG193" s="13"/>
      <c r="AH193" s="13"/>
      <c r="AI193" s="13"/>
      <c r="AJ193" s="13"/>
    </row>
    <row r="194" spans="1:36">
      <c r="A194" s="809" t="s">
        <v>127</v>
      </c>
      <c r="B194" s="809" t="s">
        <v>510</v>
      </c>
      <c r="C194" s="813">
        <v>0.86</v>
      </c>
      <c r="D194" s="803">
        <v>2882</v>
      </c>
      <c r="E194" s="803">
        <v>3086</v>
      </c>
      <c r="F194" s="803">
        <v>3258</v>
      </c>
      <c r="G194" s="803">
        <v>3524</v>
      </c>
      <c r="H194" s="803">
        <v>3575</v>
      </c>
      <c r="I194" s="797"/>
      <c r="J194" s="803"/>
      <c r="K194" s="803"/>
      <c r="L194" s="803"/>
      <c r="M194" s="803"/>
      <c r="N194" s="803"/>
      <c r="O194" s="803"/>
      <c r="P194" s="803"/>
      <c r="Q194" s="803"/>
      <c r="R194" s="797"/>
      <c r="S194" s="13"/>
      <c r="T194" s="13"/>
      <c r="U194" s="13"/>
      <c r="X194" s="13"/>
      <c r="Y194" s="13"/>
      <c r="Z194" s="13"/>
      <c r="AA194" s="13"/>
      <c r="AB194" s="13"/>
      <c r="AC194" s="13"/>
      <c r="AD194" s="13"/>
      <c r="AE194" s="13"/>
      <c r="AF194" s="13"/>
      <c r="AG194" s="13"/>
      <c r="AH194" s="13"/>
      <c r="AI194" s="13"/>
      <c r="AJ194" s="13"/>
    </row>
    <row r="195" spans="1:36">
      <c r="A195" s="809" t="s">
        <v>127</v>
      </c>
      <c r="B195" s="809" t="s">
        <v>511</v>
      </c>
      <c r="C195" s="813">
        <v>0.86</v>
      </c>
      <c r="D195" s="803">
        <v>3167</v>
      </c>
      <c r="E195" s="803">
        <v>3358</v>
      </c>
      <c r="F195" s="803">
        <v>3530</v>
      </c>
      <c r="G195" s="803">
        <v>3802</v>
      </c>
      <c r="H195" s="803">
        <v>3855</v>
      </c>
      <c r="I195" s="797"/>
      <c r="J195" s="803"/>
      <c r="K195" s="803"/>
      <c r="L195" s="803"/>
      <c r="M195" s="803"/>
      <c r="N195" s="803"/>
      <c r="O195" s="803"/>
      <c r="P195" s="803"/>
      <c r="Q195" s="803"/>
      <c r="R195" s="797"/>
      <c r="S195" s="13"/>
      <c r="T195" s="13"/>
      <c r="U195" s="13"/>
      <c r="X195" s="13"/>
      <c r="Y195" s="13"/>
      <c r="Z195" s="13"/>
      <c r="AA195" s="13"/>
      <c r="AB195" s="13"/>
      <c r="AC195" s="13"/>
      <c r="AD195" s="13"/>
      <c r="AE195" s="13"/>
      <c r="AF195" s="13"/>
      <c r="AG195" s="13"/>
      <c r="AH195" s="13"/>
      <c r="AI195" s="13"/>
      <c r="AJ195" s="13"/>
    </row>
    <row r="196" spans="1:36">
      <c r="A196" s="809" t="s">
        <v>127</v>
      </c>
      <c r="B196" s="809" t="s">
        <v>512</v>
      </c>
      <c r="C196" s="813">
        <v>0.86</v>
      </c>
      <c r="D196" s="803">
        <v>3669</v>
      </c>
      <c r="E196" s="803">
        <v>3979</v>
      </c>
      <c r="F196" s="803">
        <v>4193</v>
      </c>
      <c r="G196" s="803">
        <v>4496</v>
      </c>
      <c r="H196" s="803">
        <v>4596</v>
      </c>
      <c r="I196" s="797"/>
      <c r="J196" s="803"/>
      <c r="K196" s="803"/>
      <c r="L196" s="803"/>
      <c r="M196" s="803"/>
      <c r="N196" s="803"/>
      <c r="O196" s="803"/>
      <c r="P196" s="803"/>
      <c r="Q196" s="803"/>
      <c r="R196" s="797"/>
      <c r="S196" s="13"/>
      <c r="T196" s="13"/>
      <c r="U196" s="13"/>
      <c r="X196" s="13"/>
      <c r="Y196" s="13"/>
      <c r="Z196" s="13"/>
      <c r="AA196" s="13"/>
      <c r="AB196" s="13"/>
      <c r="AC196" s="13"/>
      <c r="AD196" s="13"/>
      <c r="AE196" s="13"/>
      <c r="AF196" s="13"/>
      <c r="AG196" s="13"/>
      <c r="AH196" s="13"/>
      <c r="AI196" s="13"/>
      <c r="AJ196" s="13"/>
    </row>
    <row r="197" spans="1:36">
      <c r="A197" s="809" t="s">
        <v>127</v>
      </c>
      <c r="B197" s="809" t="s">
        <v>513</v>
      </c>
      <c r="C197" s="813">
        <v>0.86</v>
      </c>
      <c r="D197" s="803">
        <v>3834</v>
      </c>
      <c r="E197" s="803">
        <v>4146</v>
      </c>
      <c r="F197" s="803">
        <v>4453</v>
      </c>
      <c r="G197" s="803">
        <v>4797</v>
      </c>
      <c r="H197" s="803">
        <v>4900</v>
      </c>
      <c r="I197" s="797"/>
      <c r="J197" s="803"/>
      <c r="K197" s="803"/>
      <c r="L197" s="803"/>
      <c r="M197" s="803"/>
      <c r="N197" s="803"/>
      <c r="O197" s="803"/>
      <c r="P197" s="803"/>
      <c r="Q197" s="803"/>
      <c r="R197" s="797"/>
      <c r="S197" s="13"/>
      <c r="T197" s="13"/>
      <c r="U197" s="13"/>
      <c r="X197" s="13"/>
      <c r="Y197" s="13"/>
      <c r="Z197" s="13"/>
      <c r="AA197" s="13"/>
      <c r="AB197" s="13"/>
      <c r="AC197" s="13"/>
      <c r="AD197" s="13"/>
      <c r="AE197" s="13"/>
      <c r="AF197" s="13"/>
      <c r="AG197" s="13"/>
      <c r="AH197" s="13"/>
      <c r="AI197" s="13"/>
      <c r="AJ197" s="13"/>
    </row>
    <row r="198" spans="1:36">
      <c r="A198" s="809" t="s">
        <v>127</v>
      </c>
      <c r="B198" s="809" t="s">
        <v>514</v>
      </c>
      <c r="C198" s="813">
        <v>0.86</v>
      </c>
      <c r="D198" s="803">
        <v>4138</v>
      </c>
      <c r="E198" s="803">
        <v>4507</v>
      </c>
      <c r="F198" s="803">
        <v>4715</v>
      </c>
      <c r="G198" s="803">
        <v>4969</v>
      </c>
      <c r="H198" s="803">
        <v>5082</v>
      </c>
      <c r="I198" s="797"/>
      <c r="J198" s="803"/>
      <c r="K198" s="803"/>
      <c r="L198" s="803"/>
      <c r="M198" s="803"/>
      <c r="N198" s="803"/>
      <c r="O198" s="803"/>
      <c r="P198" s="803"/>
      <c r="Q198" s="803"/>
      <c r="R198" s="797"/>
      <c r="S198" s="13"/>
      <c r="T198" s="13"/>
      <c r="U198" s="13"/>
      <c r="X198" s="13"/>
      <c r="Y198" s="13"/>
      <c r="Z198" s="13"/>
      <c r="AA198" s="13"/>
      <c r="AB198" s="13"/>
      <c r="AC198" s="13"/>
      <c r="AD198" s="13"/>
      <c r="AE198" s="13"/>
      <c r="AF198" s="13"/>
      <c r="AG198" s="13"/>
      <c r="AH198" s="13"/>
      <c r="AI198" s="13"/>
      <c r="AJ198" s="13"/>
    </row>
    <row r="199" spans="1:36">
      <c r="A199" s="809" t="s">
        <v>127</v>
      </c>
      <c r="B199" s="809" t="s">
        <v>515</v>
      </c>
      <c r="C199" s="813">
        <v>0.86</v>
      </c>
      <c r="D199" s="803">
        <v>4443</v>
      </c>
      <c r="E199" s="803">
        <v>4853</v>
      </c>
      <c r="F199" s="803">
        <v>5162</v>
      </c>
      <c r="G199" s="803">
        <v>5489</v>
      </c>
      <c r="H199" s="803">
        <v>5611</v>
      </c>
      <c r="I199" s="797"/>
      <c r="J199" s="803"/>
      <c r="K199" s="803"/>
      <c r="L199" s="803"/>
      <c r="M199" s="803"/>
      <c r="N199" s="803"/>
      <c r="O199" s="803"/>
      <c r="P199" s="803"/>
      <c r="Q199" s="803"/>
      <c r="R199" s="797"/>
      <c r="S199" s="13"/>
      <c r="T199" s="13"/>
      <c r="U199" s="13"/>
      <c r="X199" s="13"/>
      <c r="Y199" s="13"/>
      <c r="Z199" s="13"/>
      <c r="AA199" s="13"/>
      <c r="AB199" s="13"/>
      <c r="AC199" s="13"/>
      <c r="AD199" s="13"/>
      <c r="AE199" s="13"/>
      <c r="AF199" s="13"/>
      <c r="AG199" s="13"/>
      <c r="AH199" s="13"/>
      <c r="AI199" s="13"/>
      <c r="AJ199" s="13"/>
    </row>
    <row r="200" spans="1:36">
      <c r="A200" s="809" t="s">
        <v>127</v>
      </c>
      <c r="B200" s="809" t="s">
        <v>516</v>
      </c>
      <c r="C200" s="813">
        <v>0.86</v>
      </c>
      <c r="D200" s="803">
        <v>4882</v>
      </c>
      <c r="E200" s="803">
        <v>5426</v>
      </c>
      <c r="F200" s="803">
        <v>5959</v>
      </c>
      <c r="G200" s="803">
        <v>6181</v>
      </c>
      <c r="H200" s="803">
        <v>6318</v>
      </c>
      <c r="I200" s="797"/>
      <c r="J200" s="803"/>
      <c r="K200" s="803"/>
      <c r="L200" s="803"/>
      <c r="M200" s="803"/>
      <c r="N200" s="803"/>
      <c r="O200" s="803"/>
      <c r="P200" s="803"/>
      <c r="Q200" s="803"/>
      <c r="R200" s="797"/>
      <c r="S200" s="13"/>
      <c r="T200" s="13"/>
      <c r="U200" s="13"/>
      <c r="X200" s="13"/>
      <c r="Y200" s="13"/>
      <c r="Z200" s="13"/>
      <c r="AA200" s="13"/>
      <c r="AB200" s="13"/>
      <c r="AC200" s="13"/>
      <c r="AD200" s="13"/>
      <c r="AE200" s="13"/>
      <c r="AF200" s="13"/>
      <c r="AG200" s="13"/>
      <c r="AH200" s="13"/>
      <c r="AI200" s="13"/>
      <c r="AJ200" s="13"/>
    </row>
    <row r="201" spans="1:36">
      <c r="A201" s="809" t="s">
        <v>127</v>
      </c>
      <c r="B201" s="809" t="s">
        <v>832</v>
      </c>
      <c r="C201" s="813">
        <v>0.86</v>
      </c>
      <c r="D201" s="803">
        <v>5358</v>
      </c>
      <c r="E201" s="803">
        <v>5826</v>
      </c>
      <c r="F201" s="803">
        <v>6469</v>
      </c>
      <c r="G201" s="803">
        <v>7045</v>
      </c>
      <c r="H201" s="803">
        <v>7172</v>
      </c>
      <c r="I201" s="797"/>
      <c r="J201" s="803"/>
      <c r="K201" s="803"/>
      <c r="L201" s="803"/>
      <c r="M201" s="803"/>
      <c r="N201" s="803"/>
      <c r="O201" s="803"/>
      <c r="P201" s="803"/>
      <c r="Q201" s="803"/>
      <c r="R201" s="797"/>
      <c r="S201" s="13"/>
      <c r="T201" s="13"/>
      <c r="U201" s="13"/>
      <c r="X201" s="13"/>
      <c r="Y201" s="13"/>
      <c r="Z201" s="13"/>
      <c r="AA201" s="13"/>
      <c r="AB201" s="13"/>
      <c r="AC201" s="13"/>
      <c r="AD201" s="13"/>
      <c r="AE201" s="13"/>
      <c r="AF201" s="13"/>
      <c r="AG201" s="13"/>
      <c r="AH201" s="13"/>
      <c r="AI201" s="13"/>
      <c r="AJ201" s="13"/>
    </row>
    <row r="202" spans="1:36">
      <c r="A202" s="809" t="s">
        <v>127</v>
      </c>
      <c r="B202" s="809" t="s">
        <v>833</v>
      </c>
      <c r="C202" s="813">
        <v>0.86</v>
      </c>
      <c r="D202" s="803">
        <v>5826</v>
      </c>
      <c r="E202" s="803">
        <v>6432</v>
      </c>
      <c r="F202" s="803">
        <v>7045</v>
      </c>
      <c r="G202" s="803">
        <v>7819</v>
      </c>
      <c r="H202" s="803">
        <v>7959</v>
      </c>
      <c r="I202" s="797"/>
      <c r="J202" s="803"/>
      <c r="K202" s="803"/>
      <c r="L202" s="803"/>
      <c r="M202" s="803"/>
      <c r="N202" s="803"/>
      <c r="O202" s="803"/>
      <c r="P202" s="803"/>
      <c r="Q202" s="803"/>
      <c r="R202" s="797"/>
      <c r="S202" s="13"/>
      <c r="T202" s="13"/>
      <c r="U202" s="13"/>
      <c r="X202" s="13"/>
      <c r="Y202" s="13"/>
      <c r="Z202" s="13"/>
      <c r="AA202" s="13"/>
      <c r="AB202" s="13"/>
      <c r="AC202" s="13"/>
      <c r="AD202" s="13"/>
      <c r="AE202" s="13"/>
      <c r="AF202" s="13"/>
      <c r="AG202" s="13"/>
      <c r="AH202" s="13"/>
      <c r="AI202" s="13"/>
      <c r="AJ202" s="13"/>
    </row>
    <row r="203" spans="1:36">
      <c r="A203" s="1382" t="s">
        <v>677</v>
      </c>
      <c r="B203" s="1382"/>
      <c r="C203" s="1382"/>
      <c r="D203" s="1382"/>
      <c r="E203" s="1382"/>
      <c r="F203" s="1382"/>
      <c r="G203" s="1382"/>
      <c r="H203" s="1382"/>
      <c r="I203" s="1382"/>
      <c r="J203" s="13"/>
      <c r="K203" s="13"/>
      <c r="L203" s="13"/>
      <c r="M203" s="13"/>
      <c r="N203" s="13"/>
      <c r="O203" s="13"/>
      <c r="P203" s="13"/>
      <c r="Q203" s="13"/>
      <c r="R203" s="797"/>
      <c r="S203" s="13"/>
      <c r="T203" s="13"/>
      <c r="U203" s="13"/>
      <c r="X203" s="13"/>
      <c r="Y203" s="13"/>
      <c r="Z203" s="13"/>
      <c r="AA203" s="13"/>
      <c r="AB203" s="13"/>
      <c r="AC203" s="13"/>
      <c r="AD203" s="13"/>
      <c r="AE203" s="13"/>
      <c r="AF203" s="13"/>
      <c r="AG203" s="13"/>
      <c r="AH203" s="13"/>
      <c r="AI203" s="13"/>
      <c r="AJ203" s="13"/>
    </row>
    <row r="204" spans="1:36">
      <c r="A204" s="809" t="s">
        <v>130</v>
      </c>
      <c r="B204" s="809" t="s">
        <v>131</v>
      </c>
      <c r="C204" s="813">
        <v>0.6</v>
      </c>
      <c r="D204" s="985">
        <v>6037.48</v>
      </c>
      <c r="E204" s="985">
        <v>6700.52</v>
      </c>
      <c r="F204" s="985">
        <v>7328.72</v>
      </c>
      <c r="G204" s="985">
        <v>7747.47</v>
      </c>
      <c r="H204" s="986">
        <v>7845.21</v>
      </c>
      <c r="I204" s="816"/>
      <c r="J204" s="984"/>
      <c r="K204" s="984"/>
      <c r="L204" s="984"/>
      <c r="M204" s="984"/>
      <c r="N204" s="984"/>
      <c r="O204" s="984"/>
      <c r="P204" s="984"/>
      <c r="Q204" s="984"/>
      <c r="R204" s="797"/>
      <c r="S204" s="13"/>
      <c r="T204" s="13"/>
      <c r="U204" s="13"/>
      <c r="X204" s="13"/>
      <c r="Y204" s="13"/>
      <c r="Z204" s="13"/>
      <c r="AA204" s="13"/>
      <c r="AB204" s="13"/>
      <c r="AC204" s="13"/>
      <c r="AD204" s="13"/>
      <c r="AE204" s="13"/>
      <c r="AF204" s="13"/>
      <c r="AG204" s="13"/>
      <c r="AH204" s="13"/>
      <c r="AI204" s="13"/>
      <c r="AJ204" s="13"/>
    </row>
    <row r="205" spans="1:36" s="13" customFormat="1">
      <c r="A205" s="809" t="s">
        <v>130</v>
      </c>
      <c r="B205" s="809" t="s">
        <v>132</v>
      </c>
      <c r="C205" s="813">
        <v>0.6</v>
      </c>
      <c r="D205" s="985">
        <v>4923.88</v>
      </c>
      <c r="E205" s="985">
        <v>5258.68</v>
      </c>
      <c r="F205" s="985">
        <v>5632.16</v>
      </c>
      <c r="G205" s="985">
        <v>6142.03</v>
      </c>
      <c r="H205" s="986">
        <v>6666.51</v>
      </c>
      <c r="I205" s="985">
        <v>7011.58</v>
      </c>
      <c r="J205" s="984"/>
      <c r="K205" s="984"/>
      <c r="L205" s="984"/>
      <c r="M205" s="984"/>
      <c r="N205" s="984"/>
      <c r="O205" s="984"/>
      <c r="P205" s="984"/>
      <c r="Q205" s="984"/>
    </row>
    <row r="206" spans="1:36" s="13" customFormat="1" ht="18" customHeight="1">
      <c r="A206" s="809" t="s">
        <v>130</v>
      </c>
      <c r="B206" s="809" t="s">
        <v>133</v>
      </c>
      <c r="C206" s="813">
        <v>0.6</v>
      </c>
      <c r="D206" s="985">
        <v>4458.59</v>
      </c>
      <c r="E206" s="985">
        <v>4761.79</v>
      </c>
      <c r="F206" s="985">
        <v>5157.72</v>
      </c>
      <c r="G206" s="985">
        <v>5597.07</v>
      </c>
      <c r="H206" s="986">
        <v>6086.83</v>
      </c>
      <c r="I206" s="985">
        <v>6438.45</v>
      </c>
      <c r="J206" s="984"/>
      <c r="K206" s="984"/>
      <c r="L206" s="984"/>
      <c r="M206" s="984"/>
      <c r="N206" s="984"/>
      <c r="O206" s="984"/>
      <c r="P206" s="984"/>
      <c r="Q206" s="984"/>
    </row>
    <row r="207" spans="1:36" s="13" customFormat="1">
      <c r="A207" s="809" t="s">
        <v>130</v>
      </c>
      <c r="B207" s="809" t="s">
        <v>134</v>
      </c>
      <c r="C207" s="813">
        <v>0.6</v>
      </c>
      <c r="D207" s="985">
        <v>4109.67</v>
      </c>
      <c r="E207" s="985">
        <v>4441.9399999999996</v>
      </c>
      <c r="F207" s="985">
        <v>4820.2</v>
      </c>
      <c r="G207" s="985">
        <v>5230.8999999999996</v>
      </c>
      <c r="H207" s="986">
        <v>5714.15</v>
      </c>
      <c r="I207" s="985">
        <v>5976.41</v>
      </c>
      <c r="J207" s="984"/>
      <c r="K207" s="984"/>
      <c r="L207" s="984"/>
      <c r="M207" s="984"/>
      <c r="N207" s="984"/>
      <c r="O207" s="984"/>
      <c r="P207" s="984"/>
      <c r="Q207" s="984"/>
    </row>
    <row r="208" spans="1:36" s="13" customFormat="1">
      <c r="A208" s="809" t="s">
        <v>130</v>
      </c>
      <c r="B208" s="809" t="s">
        <v>135</v>
      </c>
      <c r="C208" s="813">
        <v>0.8</v>
      </c>
      <c r="D208" s="985">
        <v>3682.58</v>
      </c>
      <c r="E208" s="985">
        <v>4065.55</v>
      </c>
      <c r="F208" s="985">
        <v>4512.38</v>
      </c>
      <c r="G208" s="985">
        <v>5008.18</v>
      </c>
      <c r="H208" s="986">
        <v>5589.94</v>
      </c>
      <c r="I208" s="985">
        <v>5865.98</v>
      </c>
      <c r="J208" s="984"/>
      <c r="K208" s="984"/>
      <c r="L208" s="984"/>
      <c r="M208" s="984"/>
      <c r="N208" s="984"/>
      <c r="O208" s="984"/>
      <c r="P208" s="984"/>
      <c r="Q208" s="984"/>
    </row>
    <row r="209" spans="1:36" s="13" customFormat="1">
      <c r="A209" s="809" t="s">
        <v>130</v>
      </c>
      <c r="B209" s="809" t="s">
        <v>136</v>
      </c>
      <c r="C209" s="813">
        <v>0.8</v>
      </c>
      <c r="D209" s="985">
        <v>3551.51</v>
      </c>
      <c r="E209" s="985">
        <v>3906.51</v>
      </c>
      <c r="F209" s="985">
        <v>4236.9799999999996</v>
      </c>
      <c r="G209" s="985">
        <v>4595.4799999999996</v>
      </c>
      <c r="H209" s="986">
        <v>5086.1400000000003</v>
      </c>
      <c r="I209" s="985">
        <v>5362.2</v>
      </c>
      <c r="J209" s="984"/>
      <c r="K209" s="984"/>
      <c r="L209" s="984"/>
      <c r="M209" s="984"/>
      <c r="N209" s="984"/>
      <c r="O209" s="984"/>
      <c r="P209" s="984"/>
      <c r="Q209" s="984"/>
    </row>
    <row r="210" spans="1:36" s="13" customFormat="1">
      <c r="A210" s="809" t="s">
        <v>130</v>
      </c>
      <c r="B210" s="809" t="s">
        <v>137</v>
      </c>
      <c r="C210" s="813">
        <v>0.8</v>
      </c>
      <c r="D210" s="985">
        <v>3420.38</v>
      </c>
      <c r="E210" s="985">
        <v>3702.93</v>
      </c>
      <c r="F210" s="985">
        <v>4016.16</v>
      </c>
      <c r="G210" s="985">
        <v>4355.87</v>
      </c>
      <c r="H210" s="986">
        <v>4734.1899999999996</v>
      </c>
      <c r="I210" s="985">
        <v>4858.41</v>
      </c>
      <c r="J210" s="984"/>
      <c r="K210" s="984"/>
      <c r="L210" s="984"/>
      <c r="M210" s="984"/>
      <c r="N210" s="984"/>
      <c r="O210" s="984"/>
      <c r="P210" s="984"/>
      <c r="Q210" s="984"/>
    </row>
    <row r="211" spans="1:36" s="13" customFormat="1">
      <c r="A211" s="809" t="s">
        <v>130</v>
      </c>
      <c r="B211" s="809" t="s">
        <v>138</v>
      </c>
      <c r="C211" s="813">
        <v>0.8</v>
      </c>
      <c r="D211" s="985">
        <v>3111.59</v>
      </c>
      <c r="E211" s="985">
        <v>3343.75</v>
      </c>
      <c r="F211" s="985">
        <v>3492.24</v>
      </c>
      <c r="G211" s="985">
        <v>3924.66</v>
      </c>
      <c r="H211" s="986">
        <v>4178.1899999999996</v>
      </c>
      <c r="I211" s="985">
        <v>4471.8599999999997</v>
      </c>
      <c r="J211" s="984"/>
      <c r="K211" s="984"/>
      <c r="L211" s="984"/>
      <c r="M211" s="984"/>
      <c r="N211" s="984"/>
      <c r="O211" s="984"/>
      <c r="P211" s="984"/>
      <c r="Q211" s="984"/>
    </row>
    <row r="212" spans="1:36" s="13" customFormat="1">
      <c r="A212" s="809" t="s">
        <v>130</v>
      </c>
      <c r="B212" s="809" t="s">
        <v>65</v>
      </c>
      <c r="C212" s="813">
        <v>0.8</v>
      </c>
      <c r="D212" s="985">
        <v>3111.59</v>
      </c>
      <c r="E212" s="985">
        <v>3343.75</v>
      </c>
      <c r="F212" s="985">
        <v>3343.75</v>
      </c>
      <c r="G212" s="985">
        <v>3492.24</v>
      </c>
      <c r="H212" s="986">
        <v>3492.24</v>
      </c>
      <c r="I212" s="985">
        <v>3924.66</v>
      </c>
      <c r="J212" s="984"/>
      <c r="K212" s="984"/>
      <c r="L212" s="984"/>
      <c r="M212" s="984"/>
      <c r="N212" s="984"/>
      <c r="O212" s="984"/>
      <c r="P212" s="984"/>
      <c r="Q212" s="984"/>
    </row>
    <row r="213" spans="1:36" s="13" customFormat="1">
      <c r="A213" s="809" t="s">
        <v>130</v>
      </c>
      <c r="B213" s="809" t="s">
        <v>64</v>
      </c>
      <c r="C213" s="813">
        <v>0.8</v>
      </c>
      <c r="D213" s="985">
        <v>2846.97</v>
      </c>
      <c r="E213" s="985">
        <v>3037.13</v>
      </c>
      <c r="F213" s="985">
        <v>3343.75</v>
      </c>
      <c r="G213" s="985">
        <v>3492.24</v>
      </c>
      <c r="H213" s="986">
        <v>3492.24</v>
      </c>
      <c r="I213" s="985">
        <v>3924.66</v>
      </c>
      <c r="J213" s="984"/>
      <c r="K213" s="984"/>
      <c r="L213" s="984"/>
      <c r="M213" s="984"/>
      <c r="N213" s="984"/>
      <c r="O213" s="984"/>
      <c r="P213" s="984"/>
      <c r="Q213" s="984"/>
    </row>
    <row r="214" spans="1:36">
      <c r="A214" s="809" t="s">
        <v>130</v>
      </c>
      <c r="B214" s="809" t="s">
        <v>63</v>
      </c>
      <c r="C214" s="813">
        <v>0.9</v>
      </c>
      <c r="D214" s="985">
        <v>3042.97</v>
      </c>
      <c r="E214" s="985">
        <v>3042.97</v>
      </c>
      <c r="F214" s="985">
        <v>3188.81</v>
      </c>
      <c r="G214" s="985">
        <v>3375.79</v>
      </c>
      <c r="H214" s="986">
        <v>3528.95</v>
      </c>
      <c r="I214" s="985">
        <v>3741.53</v>
      </c>
      <c r="J214" s="984"/>
      <c r="K214" s="984"/>
      <c r="L214" s="984"/>
      <c r="M214" s="984"/>
      <c r="N214" s="984"/>
      <c r="O214" s="984"/>
      <c r="P214" s="984"/>
      <c r="Q214" s="984"/>
      <c r="R214" s="797"/>
      <c r="S214" s="13"/>
      <c r="T214" s="13"/>
      <c r="U214" s="13"/>
      <c r="X214" s="13"/>
      <c r="Y214" s="13"/>
      <c r="Z214" s="13"/>
      <c r="AA214" s="13"/>
      <c r="AB214" s="13"/>
      <c r="AC214" s="13"/>
      <c r="AD214" s="13"/>
      <c r="AE214" s="13"/>
      <c r="AF214" s="13"/>
      <c r="AG214" s="13"/>
      <c r="AH214" s="13"/>
      <c r="AI214" s="13"/>
      <c r="AJ214" s="13"/>
    </row>
    <row r="215" spans="1:36">
      <c r="A215" s="809" t="s">
        <v>130</v>
      </c>
      <c r="B215" s="809" t="s">
        <v>139</v>
      </c>
      <c r="C215" s="813">
        <v>0.9</v>
      </c>
      <c r="D215" s="985">
        <v>2846.97</v>
      </c>
      <c r="E215" s="985">
        <v>3037.13</v>
      </c>
      <c r="F215" s="985">
        <v>3170.17</v>
      </c>
      <c r="G215" s="985">
        <v>3303.76</v>
      </c>
      <c r="H215" s="986">
        <v>3448.12</v>
      </c>
      <c r="I215" s="985">
        <v>3518.41</v>
      </c>
      <c r="J215" s="984"/>
      <c r="K215" s="984"/>
      <c r="L215" s="984"/>
      <c r="M215" s="984"/>
      <c r="N215" s="984"/>
      <c r="O215" s="984"/>
      <c r="P215" s="984"/>
      <c r="Q215" s="984"/>
      <c r="R215" s="797"/>
      <c r="S215" s="13"/>
      <c r="T215" s="13"/>
      <c r="U215" s="13"/>
      <c r="X215" s="13"/>
      <c r="Y215" s="13"/>
      <c r="Z215" s="13"/>
      <c r="AA215" s="13"/>
      <c r="AB215" s="13"/>
      <c r="AC215" s="13"/>
      <c r="AD215" s="13"/>
      <c r="AE215" s="13"/>
      <c r="AF215" s="13"/>
      <c r="AG215" s="13"/>
      <c r="AH215" s="13"/>
      <c r="AI215" s="13"/>
      <c r="AJ215" s="13"/>
    </row>
    <row r="216" spans="1:36">
      <c r="A216" s="809" t="s">
        <v>130</v>
      </c>
      <c r="B216" s="809" t="s">
        <v>140</v>
      </c>
      <c r="C216" s="813">
        <v>0.9</v>
      </c>
      <c r="D216" s="985">
        <v>2625.04</v>
      </c>
      <c r="E216" s="985">
        <v>2805.33</v>
      </c>
      <c r="F216" s="985">
        <v>3050.97</v>
      </c>
      <c r="G216" s="985">
        <v>3303.76</v>
      </c>
      <c r="H216" s="986">
        <v>3448.12</v>
      </c>
      <c r="I216" s="985">
        <v>3518.41</v>
      </c>
      <c r="J216" s="984"/>
      <c r="K216" s="984"/>
      <c r="L216" s="984"/>
      <c r="M216" s="984"/>
      <c r="N216" s="984"/>
      <c r="O216" s="984"/>
      <c r="P216" s="984"/>
      <c r="Q216" s="984"/>
      <c r="R216" s="797"/>
      <c r="S216" s="13"/>
      <c r="T216" s="13"/>
      <c r="U216" s="13"/>
      <c r="X216" s="13"/>
      <c r="Y216" s="13"/>
      <c r="Z216" s="13"/>
      <c r="AA216" s="13"/>
      <c r="AB216" s="13"/>
      <c r="AC216" s="13"/>
      <c r="AD216" s="13"/>
      <c r="AE216" s="13"/>
      <c r="AF216" s="13"/>
      <c r="AG216" s="13"/>
      <c r="AH216" s="13"/>
      <c r="AI216" s="13"/>
      <c r="AJ216" s="13"/>
    </row>
    <row r="217" spans="1:36">
      <c r="A217" s="809" t="s">
        <v>130</v>
      </c>
      <c r="B217" s="809" t="s">
        <v>66</v>
      </c>
      <c r="C217" s="813">
        <v>0.9</v>
      </c>
      <c r="D217" s="985">
        <v>2625.04</v>
      </c>
      <c r="E217" s="985">
        <v>2805.33</v>
      </c>
      <c r="F217" s="985">
        <v>2931.77</v>
      </c>
      <c r="G217" s="985">
        <v>3303.76</v>
      </c>
      <c r="H217" s="986">
        <v>3448.12</v>
      </c>
      <c r="I217" s="985">
        <v>3518.41</v>
      </c>
      <c r="J217" s="984"/>
      <c r="K217" s="984"/>
      <c r="L217" s="984"/>
      <c r="M217" s="984"/>
      <c r="N217" s="984"/>
      <c r="O217" s="984"/>
      <c r="P217" s="984"/>
      <c r="Q217" s="984"/>
      <c r="R217" s="797"/>
      <c r="S217" s="13"/>
      <c r="T217" s="13"/>
      <c r="U217" s="13"/>
      <c r="X217" s="13"/>
      <c r="Y217" s="13"/>
      <c r="Z217" s="13"/>
      <c r="AA217" s="13"/>
      <c r="AB217" s="13"/>
      <c r="AC217" s="13"/>
      <c r="AD217" s="13"/>
      <c r="AE217" s="13"/>
      <c r="AF217" s="13"/>
      <c r="AG217" s="13"/>
      <c r="AH217" s="13"/>
      <c r="AI217" s="13"/>
      <c r="AJ217" s="13"/>
    </row>
    <row r="218" spans="1:36">
      <c r="A218" s="809" t="s">
        <v>130</v>
      </c>
      <c r="B218" s="809" t="s">
        <v>141</v>
      </c>
      <c r="C218" s="813">
        <v>0.9</v>
      </c>
      <c r="D218" s="985">
        <v>2625.04</v>
      </c>
      <c r="E218" s="985">
        <v>2805.33</v>
      </c>
      <c r="F218" s="985">
        <v>2931.77</v>
      </c>
      <c r="G218" s="985">
        <v>3056.89</v>
      </c>
      <c r="H218" s="986">
        <v>3180.66</v>
      </c>
      <c r="I218" s="985">
        <v>3244.77</v>
      </c>
      <c r="J218" s="984"/>
      <c r="K218" s="984"/>
      <c r="L218" s="984"/>
      <c r="M218" s="984"/>
      <c r="N218" s="984"/>
      <c r="O218" s="984"/>
      <c r="P218" s="984"/>
      <c r="Q218" s="984"/>
      <c r="R218" s="797"/>
      <c r="S218" s="13"/>
      <c r="T218" s="13"/>
      <c r="U218" s="13"/>
      <c r="X218" s="13"/>
      <c r="Y218" s="13"/>
      <c r="Z218" s="13"/>
      <c r="AA218" s="13"/>
      <c r="AB218" s="13"/>
      <c r="AC218" s="13"/>
      <c r="AD218" s="13"/>
      <c r="AE218" s="13"/>
      <c r="AF218" s="13"/>
      <c r="AG218" s="13"/>
      <c r="AH218" s="13"/>
      <c r="AI218" s="13"/>
      <c r="AJ218" s="13"/>
    </row>
    <row r="219" spans="1:36">
      <c r="A219" s="809" t="s">
        <v>130</v>
      </c>
      <c r="B219" s="809" t="s">
        <v>142</v>
      </c>
      <c r="C219" s="813">
        <v>0.9</v>
      </c>
      <c r="D219" s="985">
        <v>2520.25</v>
      </c>
      <c r="E219" s="985">
        <v>2695.13</v>
      </c>
      <c r="F219" s="985">
        <v>2872.52</v>
      </c>
      <c r="G219" s="985">
        <v>3056.89</v>
      </c>
      <c r="H219" s="986">
        <v>3180.66</v>
      </c>
      <c r="I219" s="985">
        <v>3244.77</v>
      </c>
      <c r="J219" s="984"/>
      <c r="K219" s="984"/>
      <c r="L219" s="984"/>
      <c r="M219" s="984"/>
      <c r="N219" s="984"/>
      <c r="O219" s="984"/>
      <c r="P219" s="984"/>
      <c r="Q219" s="984"/>
      <c r="R219" s="13"/>
      <c r="S219" s="13"/>
      <c r="T219" s="13"/>
      <c r="U219" s="13"/>
      <c r="X219" s="13"/>
      <c r="Y219" s="13"/>
      <c r="Z219" s="13"/>
      <c r="AA219" s="13"/>
      <c r="AB219" s="13"/>
      <c r="AC219" s="13"/>
      <c r="AD219" s="13"/>
      <c r="AE219" s="13"/>
      <c r="AF219" s="13"/>
      <c r="AG219" s="13"/>
      <c r="AH219" s="13"/>
      <c r="AI219" s="13"/>
      <c r="AJ219" s="13"/>
    </row>
    <row r="220" spans="1:36">
      <c r="A220" s="809" t="s">
        <v>130</v>
      </c>
      <c r="B220" s="809" t="s">
        <v>143</v>
      </c>
      <c r="C220" s="813">
        <v>0.9</v>
      </c>
      <c r="D220" s="985">
        <v>2520.25</v>
      </c>
      <c r="E220" s="985">
        <v>2695.13</v>
      </c>
      <c r="F220" s="985">
        <v>2813.26</v>
      </c>
      <c r="G220" s="985">
        <v>3056.89</v>
      </c>
      <c r="H220" s="986">
        <v>3180.66</v>
      </c>
      <c r="I220" s="985">
        <v>3244.77</v>
      </c>
      <c r="J220" s="984"/>
      <c r="K220" s="984"/>
      <c r="L220" s="984"/>
      <c r="M220" s="984"/>
      <c r="N220" s="984"/>
      <c r="O220" s="984"/>
      <c r="P220" s="984"/>
      <c r="Q220" s="984"/>
      <c r="R220" s="13"/>
      <c r="S220" s="13"/>
      <c r="T220" s="13"/>
      <c r="U220" s="13"/>
      <c r="X220" s="13"/>
      <c r="Y220" s="13"/>
      <c r="Z220" s="13"/>
      <c r="AA220" s="13"/>
      <c r="AB220" s="13"/>
      <c r="AC220" s="13"/>
      <c r="AD220" s="13"/>
      <c r="AE220" s="13"/>
      <c r="AF220" s="13"/>
      <c r="AG220" s="13"/>
      <c r="AH220" s="13"/>
      <c r="AI220" s="13"/>
      <c r="AJ220" s="13"/>
    </row>
    <row r="221" spans="1:36">
      <c r="A221" s="809" t="s">
        <v>130</v>
      </c>
      <c r="B221" s="809" t="s">
        <v>144</v>
      </c>
      <c r="C221" s="813">
        <v>0.9</v>
      </c>
      <c r="D221" s="985">
        <v>2520.25</v>
      </c>
      <c r="E221" s="985">
        <v>2695.13</v>
      </c>
      <c r="F221" s="985">
        <v>2813.26</v>
      </c>
      <c r="G221" s="985">
        <v>2938.37</v>
      </c>
      <c r="H221" s="986">
        <v>3054.61</v>
      </c>
      <c r="I221" s="985">
        <v>3114.77</v>
      </c>
      <c r="J221" s="984"/>
      <c r="K221" s="984"/>
      <c r="L221" s="984"/>
      <c r="M221" s="984"/>
      <c r="N221" s="984"/>
      <c r="O221" s="984"/>
      <c r="P221" s="984"/>
      <c r="Q221" s="984"/>
      <c r="R221" s="13"/>
      <c r="S221" s="13"/>
      <c r="T221" s="13"/>
      <c r="U221" s="13"/>
      <c r="X221" s="13"/>
      <c r="Y221" s="13"/>
      <c r="Z221" s="13"/>
      <c r="AA221" s="13"/>
      <c r="AB221" s="13"/>
      <c r="AC221" s="13"/>
      <c r="AD221" s="13"/>
      <c r="AE221" s="13"/>
      <c r="AF221" s="13"/>
      <c r="AG221" s="13"/>
      <c r="AH221" s="13"/>
      <c r="AI221" s="13"/>
      <c r="AJ221" s="13"/>
    </row>
    <row r="222" spans="1:36">
      <c r="A222" s="809" t="s">
        <v>130</v>
      </c>
      <c r="B222" s="809" t="s">
        <v>145</v>
      </c>
      <c r="C222" s="813">
        <v>0.9</v>
      </c>
      <c r="D222" s="985">
        <v>2366.0700000000002</v>
      </c>
      <c r="E222" s="985">
        <v>2556.4299999999998</v>
      </c>
      <c r="F222" s="985">
        <v>2708</v>
      </c>
      <c r="G222" s="985">
        <v>2938.37</v>
      </c>
      <c r="H222" s="986">
        <v>3054.61</v>
      </c>
      <c r="I222" s="985">
        <v>3114.77</v>
      </c>
      <c r="J222" s="984"/>
      <c r="K222" s="984"/>
      <c r="L222" s="984"/>
      <c r="M222" s="984"/>
      <c r="N222" s="984"/>
      <c r="O222" s="984"/>
      <c r="P222" s="984"/>
      <c r="Q222" s="984"/>
      <c r="R222" s="13"/>
      <c r="S222" s="13"/>
      <c r="T222" s="13"/>
      <c r="U222" s="13"/>
      <c r="X222" s="13"/>
      <c r="Y222" s="13"/>
      <c r="Z222" s="13"/>
      <c r="AA222" s="13"/>
      <c r="AB222" s="13"/>
      <c r="AC222" s="13"/>
      <c r="AD222" s="13"/>
      <c r="AE222" s="13"/>
      <c r="AF222" s="13"/>
      <c r="AG222" s="13"/>
      <c r="AH222" s="13"/>
      <c r="AI222" s="13"/>
      <c r="AJ222" s="13"/>
    </row>
    <row r="223" spans="1:36">
      <c r="A223" s="809" t="s">
        <v>130</v>
      </c>
      <c r="B223" s="809" t="s">
        <v>146</v>
      </c>
      <c r="C223" s="813">
        <v>0.9</v>
      </c>
      <c r="D223" s="985">
        <v>2366.0700000000002</v>
      </c>
      <c r="E223" s="985">
        <v>2556.4299999999998</v>
      </c>
      <c r="F223" s="985">
        <v>2602.73</v>
      </c>
      <c r="G223" s="985">
        <v>2708.62</v>
      </c>
      <c r="H223" s="986">
        <v>2788.05</v>
      </c>
      <c r="I223" s="985">
        <v>2860.85</v>
      </c>
      <c r="J223" s="984"/>
      <c r="K223" s="984"/>
      <c r="L223" s="984"/>
      <c r="M223" s="984"/>
      <c r="N223" s="984"/>
      <c r="O223" s="984"/>
      <c r="P223" s="984"/>
      <c r="Q223" s="984"/>
      <c r="R223" s="13"/>
      <c r="S223" s="13"/>
      <c r="T223" s="13"/>
      <c r="U223" s="13"/>
      <c r="X223" s="13"/>
      <c r="Y223" s="13"/>
      <c r="Z223" s="13"/>
      <c r="AA223" s="13"/>
      <c r="AB223" s="13"/>
      <c r="AC223" s="13"/>
      <c r="AD223" s="13"/>
      <c r="AE223" s="13"/>
      <c r="AF223" s="13"/>
      <c r="AG223" s="13"/>
      <c r="AH223" s="13"/>
      <c r="AI223" s="13"/>
      <c r="AJ223" s="13"/>
    </row>
    <row r="224" spans="1:36">
      <c r="A224" s="809" t="s">
        <v>130</v>
      </c>
      <c r="B224" s="809" t="s">
        <v>147</v>
      </c>
      <c r="C224" s="813">
        <v>0.9</v>
      </c>
      <c r="D224" s="985">
        <v>2193.48</v>
      </c>
      <c r="E224" s="985">
        <v>2386.11</v>
      </c>
      <c r="F224" s="985">
        <v>2432.8000000000002</v>
      </c>
      <c r="G224" s="985">
        <v>2499.44</v>
      </c>
      <c r="H224" s="986">
        <v>2645.98</v>
      </c>
      <c r="I224" s="985">
        <v>2799.23</v>
      </c>
      <c r="J224" s="984"/>
      <c r="K224" s="984"/>
      <c r="L224" s="984"/>
      <c r="M224" s="984"/>
      <c r="N224" s="984"/>
      <c r="O224" s="984"/>
      <c r="P224" s="984"/>
      <c r="Q224" s="984"/>
      <c r="R224" s="13"/>
      <c r="S224" s="13"/>
      <c r="T224" s="13"/>
      <c r="U224" s="13"/>
      <c r="X224" s="13"/>
      <c r="Y224" s="13"/>
      <c r="Z224" s="13"/>
      <c r="AA224" s="13"/>
      <c r="AB224" s="13"/>
      <c r="AC224" s="13"/>
      <c r="AD224" s="13"/>
      <c r="AE224" s="13"/>
      <c r="AF224" s="13"/>
      <c r="AG224" s="13"/>
      <c r="AH224" s="13"/>
      <c r="AI224" s="13"/>
      <c r="AJ224" s="13"/>
    </row>
    <row r="225" spans="1:36">
      <c r="A225" s="809" t="s">
        <v>130</v>
      </c>
      <c r="B225" s="809" t="s">
        <v>148</v>
      </c>
      <c r="C225" s="813">
        <v>0.9</v>
      </c>
      <c r="D225" s="816"/>
      <c r="E225" s="985">
        <v>1971.82</v>
      </c>
      <c r="F225" s="985">
        <v>2004.42</v>
      </c>
      <c r="G225" s="985">
        <v>2045.2</v>
      </c>
      <c r="H225" s="986">
        <v>2083.2199999999998</v>
      </c>
      <c r="I225" s="985">
        <v>2181</v>
      </c>
      <c r="J225" s="984"/>
      <c r="K225" s="984"/>
      <c r="L225" s="984"/>
      <c r="M225" s="984"/>
      <c r="N225" s="984"/>
      <c r="O225" s="984"/>
      <c r="P225" s="984"/>
      <c r="Q225" s="984"/>
      <c r="R225" s="13"/>
      <c r="S225" s="13"/>
      <c r="T225" s="13"/>
      <c r="U225" s="13"/>
      <c r="X225" s="13"/>
      <c r="Y225" s="13"/>
      <c r="Z225" s="13"/>
      <c r="AA225" s="13"/>
      <c r="AB225" s="13"/>
      <c r="AC225" s="13"/>
      <c r="AD225" s="13"/>
      <c r="AE225" s="13"/>
      <c r="AF225" s="13"/>
      <c r="AG225" s="13"/>
      <c r="AH225" s="13"/>
      <c r="AI225" s="13"/>
      <c r="AJ225" s="13"/>
    </row>
    <row r="226" spans="1:36">
      <c r="A226" s="809" t="s">
        <v>130</v>
      </c>
      <c r="B226" s="809" t="s">
        <v>150</v>
      </c>
      <c r="C226" s="813">
        <v>0.6</v>
      </c>
      <c r="D226" s="985">
        <v>3950.67</v>
      </c>
      <c r="E226" s="985">
        <v>4056.35</v>
      </c>
      <c r="F226" s="985">
        <v>4579.7700000000004</v>
      </c>
      <c r="G226" s="985">
        <v>4972.3100000000004</v>
      </c>
      <c r="H226" s="986">
        <v>5561.14</v>
      </c>
      <c r="I226" s="985">
        <v>5920.98</v>
      </c>
      <c r="J226" s="984"/>
      <c r="K226" s="984"/>
      <c r="L226" s="984"/>
      <c r="M226" s="984"/>
      <c r="N226" s="984"/>
      <c r="O226" s="984"/>
      <c r="P226" s="984"/>
      <c r="Q226" s="984"/>
      <c r="R226" s="13"/>
      <c r="S226" s="13"/>
      <c r="T226" s="13"/>
      <c r="U226" s="13"/>
      <c r="X226" s="13"/>
      <c r="Y226" s="13"/>
      <c r="Z226" s="13"/>
      <c r="AA226" s="13"/>
      <c r="AB226" s="13"/>
      <c r="AC226" s="13"/>
      <c r="AD226" s="13"/>
      <c r="AE226" s="13"/>
      <c r="AF226" s="13"/>
      <c r="AG226" s="13"/>
      <c r="AH226" s="13"/>
      <c r="AI226" s="13"/>
      <c r="AJ226" s="13"/>
    </row>
    <row r="227" spans="1:36">
      <c r="A227" s="809" t="s">
        <v>130</v>
      </c>
      <c r="B227" s="809" t="s">
        <v>151</v>
      </c>
      <c r="C227" s="813">
        <v>0.6</v>
      </c>
      <c r="D227" s="985">
        <v>3626.19</v>
      </c>
      <c r="E227" s="985">
        <v>3892.79</v>
      </c>
      <c r="F227" s="985">
        <v>4318.0600000000004</v>
      </c>
      <c r="G227" s="985">
        <v>4579.7700000000004</v>
      </c>
      <c r="H227" s="986">
        <v>5103.17</v>
      </c>
      <c r="I227" s="985">
        <v>5410.66</v>
      </c>
      <c r="J227" s="984"/>
      <c r="K227" s="984"/>
      <c r="L227" s="984"/>
      <c r="M227" s="984"/>
      <c r="N227" s="984"/>
      <c r="O227" s="984"/>
      <c r="P227" s="984"/>
      <c r="Q227" s="984"/>
      <c r="R227" s="13"/>
      <c r="S227" s="13"/>
      <c r="T227" s="13"/>
      <c r="U227" s="13"/>
      <c r="X227" s="13"/>
      <c r="Y227" s="13"/>
      <c r="Z227" s="13"/>
      <c r="AA227" s="13"/>
      <c r="AB227" s="13"/>
      <c r="AC227" s="13"/>
      <c r="AD227" s="13"/>
      <c r="AE227" s="13"/>
      <c r="AF227" s="13"/>
      <c r="AG227" s="13"/>
      <c r="AH227" s="13"/>
      <c r="AI227" s="13"/>
      <c r="AJ227" s="13"/>
    </row>
    <row r="228" spans="1:36">
      <c r="A228" s="809" t="s">
        <v>130</v>
      </c>
      <c r="B228" s="809" t="s">
        <v>152</v>
      </c>
      <c r="C228" s="813">
        <v>0.6</v>
      </c>
      <c r="D228" s="985">
        <v>3545.58</v>
      </c>
      <c r="E228" s="985">
        <v>3807.74</v>
      </c>
      <c r="F228" s="985">
        <v>4095.62</v>
      </c>
      <c r="G228" s="985">
        <v>4448.91</v>
      </c>
      <c r="H228" s="986">
        <v>4841.46</v>
      </c>
      <c r="I228" s="985">
        <v>5076.99</v>
      </c>
      <c r="J228" s="984"/>
      <c r="K228" s="984"/>
      <c r="L228" s="984"/>
      <c r="M228" s="984"/>
      <c r="N228" s="984"/>
      <c r="O228" s="984"/>
      <c r="P228" s="984"/>
      <c r="Q228" s="984"/>
      <c r="R228" s="13"/>
      <c r="S228" s="13"/>
      <c r="T228" s="13"/>
      <c r="U228" s="13"/>
      <c r="X228" s="13"/>
      <c r="Y228" s="13"/>
      <c r="Z228" s="13"/>
      <c r="AA228" s="13"/>
      <c r="AB228" s="13"/>
      <c r="AC228" s="13"/>
      <c r="AD228" s="13"/>
      <c r="AE228" s="13"/>
      <c r="AF228" s="13"/>
      <c r="AG228" s="13"/>
      <c r="AH228" s="13"/>
      <c r="AI228" s="13"/>
      <c r="AJ228" s="13"/>
    </row>
    <row r="229" spans="1:36">
      <c r="A229" s="809" t="s">
        <v>130</v>
      </c>
      <c r="B229" s="809" t="s">
        <v>153</v>
      </c>
      <c r="C229" s="813">
        <v>0.6</v>
      </c>
      <c r="D229" s="985">
        <v>3409.45</v>
      </c>
      <c r="E229" s="985">
        <v>3663.8</v>
      </c>
      <c r="F229" s="985">
        <v>3925.51</v>
      </c>
      <c r="G229" s="985">
        <v>4226.47</v>
      </c>
      <c r="H229" s="986">
        <v>4710.63</v>
      </c>
      <c r="I229" s="985">
        <v>4919.96</v>
      </c>
      <c r="J229" s="984"/>
      <c r="K229" s="984"/>
      <c r="L229" s="984"/>
      <c r="M229" s="984"/>
      <c r="N229" s="984"/>
      <c r="O229" s="984"/>
      <c r="P229" s="984"/>
      <c r="Q229" s="984"/>
      <c r="R229" s="809"/>
      <c r="S229" s="13"/>
      <c r="T229" s="13"/>
      <c r="U229" s="13"/>
      <c r="X229" s="13"/>
      <c r="Y229" s="13"/>
      <c r="Z229" s="13"/>
      <c r="AA229" s="13"/>
      <c r="AB229" s="13"/>
      <c r="AC229" s="13"/>
      <c r="AD229" s="13"/>
      <c r="AE229" s="13"/>
      <c r="AF229" s="13"/>
      <c r="AG229" s="13"/>
      <c r="AH229" s="13"/>
      <c r="AI229" s="13"/>
      <c r="AJ229" s="13"/>
    </row>
    <row r="230" spans="1:36">
      <c r="A230" s="809" t="s">
        <v>130</v>
      </c>
      <c r="B230" s="809" t="s">
        <v>154</v>
      </c>
      <c r="C230" s="813">
        <v>0.6</v>
      </c>
      <c r="D230" s="985">
        <v>3374.09</v>
      </c>
      <c r="E230" s="985">
        <v>3625.34</v>
      </c>
      <c r="F230" s="985">
        <v>3917.17</v>
      </c>
      <c r="G230" s="985">
        <v>4213.1000000000004</v>
      </c>
      <c r="H230" s="986">
        <v>4540.25</v>
      </c>
      <c r="I230" s="985">
        <v>4769.22</v>
      </c>
      <c r="J230" s="984"/>
      <c r="K230" s="984"/>
      <c r="L230" s="984"/>
      <c r="M230" s="984"/>
      <c r="N230" s="984"/>
      <c r="O230" s="984"/>
      <c r="P230" s="984"/>
      <c r="Q230" s="984"/>
      <c r="R230" s="809"/>
      <c r="S230" s="13"/>
      <c r="T230" s="13"/>
      <c r="U230" s="13"/>
      <c r="X230" s="13"/>
      <c r="Y230" s="13"/>
      <c r="Z230" s="13"/>
      <c r="AA230" s="13"/>
      <c r="AB230" s="13"/>
      <c r="AC230" s="13"/>
      <c r="AD230" s="13"/>
      <c r="AE230" s="13"/>
      <c r="AF230" s="13"/>
      <c r="AG230" s="13"/>
      <c r="AH230" s="13"/>
      <c r="AI230" s="13"/>
      <c r="AJ230" s="13"/>
    </row>
    <row r="231" spans="1:36">
      <c r="A231" s="809" t="s">
        <v>130</v>
      </c>
      <c r="B231" s="809" t="s">
        <v>155</v>
      </c>
      <c r="C231" s="813">
        <v>0.6</v>
      </c>
      <c r="D231" s="985">
        <v>3290.41</v>
      </c>
      <c r="E231" s="985">
        <v>3534</v>
      </c>
      <c r="F231" s="985">
        <v>3860.09</v>
      </c>
      <c r="G231" s="985">
        <v>4121.78</v>
      </c>
      <c r="H231" s="986">
        <v>4448.91</v>
      </c>
      <c r="I231" s="985">
        <v>4612.45</v>
      </c>
      <c r="J231" s="984"/>
      <c r="K231" s="984"/>
      <c r="L231" s="984"/>
      <c r="M231" s="984"/>
      <c r="N231" s="984"/>
      <c r="O231" s="984"/>
      <c r="P231" s="984"/>
      <c r="Q231" s="984"/>
      <c r="R231" s="809"/>
      <c r="S231" s="13"/>
      <c r="T231" s="13"/>
      <c r="U231" s="13"/>
      <c r="X231" s="13"/>
      <c r="Y231" s="13"/>
      <c r="Z231" s="13"/>
      <c r="AA231" s="13"/>
      <c r="AB231" s="13"/>
      <c r="AC231" s="13"/>
      <c r="AD231" s="13"/>
      <c r="AE231" s="13"/>
      <c r="AF231" s="13"/>
      <c r="AG231" s="13"/>
      <c r="AH231" s="13"/>
      <c r="AI231" s="13"/>
      <c r="AJ231" s="13"/>
    </row>
    <row r="232" spans="1:36">
      <c r="A232" s="809" t="s">
        <v>130</v>
      </c>
      <c r="B232" s="809" t="s">
        <v>156</v>
      </c>
      <c r="C232" s="813">
        <v>0.6</v>
      </c>
      <c r="D232" s="985">
        <v>3279.29</v>
      </c>
      <c r="E232" s="985">
        <v>3523.15</v>
      </c>
      <c r="F232" s="985">
        <v>3836.8</v>
      </c>
      <c r="G232" s="985">
        <v>4111.58</v>
      </c>
      <c r="H232" s="986">
        <v>4451.8</v>
      </c>
      <c r="I232" s="985">
        <v>4595.75</v>
      </c>
      <c r="J232" s="984"/>
      <c r="K232" s="984"/>
      <c r="L232" s="984"/>
      <c r="M232" s="984"/>
      <c r="N232" s="984"/>
      <c r="O232" s="984"/>
      <c r="P232" s="984"/>
      <c r="Q232" s="984"/>
      <c r="R232" s="809"/>
      <c r="S232" s="13"/>
      <c r="T232" s="13"/>
      <c r="U232" s="13"/>
      <c r="X232" s="13"/>
      <c r="Y232" s="13"/>
      <c r="Z232" s="13"/>
      <c r="AA232" s="13"/>
      <c r="AB232" s="13"/>
      <c r="AC232" s="13"/>
      <c r="AD232" s="13"/>
      <c r="AE232" s="13"/>
      <c r="AF232" s="13"/>
      <c r="AG232" s="13"/>
      <c r="AH232" s="13"/>
      <c r="AI232" s="13"/>
      <c r="AJ232" s="13"/>
    </row>
    <row r="233" spans="1:36">
      <c r="A233" s="809" t="s">
        <v>130</v>
      </c>
      <c r="B233" s="809" t="s">
        <v>157</v>
      </c>
      <c r="C233" s="813">
        <v>0.8</v>
      </c>
      <c r="D233" s="985">
        <v>3232.69</v>
      </c>
      <c r="E233" s="985">
        <v>3472.06</v>
      </c>
      <c r="F233" s="985">
        <v>3640.76</v>
      </c>
      <c r="G233" s="985">
        <v>4059.98</v>
      </c>
      <c r="H233" s="986">
        <v>4387.1000000000004</v>
      </c>
      <c r="I233" s="985">
        <v>4583.37</v>
      </c>
      <c r="J233" s="984"/>
      <c r="K233" s="984"/>
      <c r="L233" s="984"/>
      <c r="M233" s="984"/>
      <c r="N233" s="984"/>
      <c r="O233" s="984"/>
      <c r="P233" s="984"/>
      <c r="Q233" s="984"/>
      <c r="R233" s="809"/>
      <c r="S233" s="13"/>
      <c r="T233" s="13"/>
      <c r="U233" s="13"/>
      <c r="X233" s="13"/>
      <c r="Y233" s="13"/>
      <c r="Z233" s="13"/>
      <c r="AA233" s="13"/>
      <c r="AB233" s="13"/>
      <c r="AC233" s="13"/>
      <c r="AD233" s="13"/>
      <c r="AE233" s="13"/>
      <c r="AF233" s="13"/>
      <c r="AG233" s="13"/>
      <c r="AH233" s="13"/>
      <c r="AI233" s="13"/>
      <c r="AJ233" s="13"/>
    </row>
    <row r="234" spans="1:36" ht="23.4" customHeight="1">
      <c r="A234" s="809" t="s">
        <v>130</v>
      </c>
      <c r="B234" s="809" t="s">
        <v>158</v>
      </c>
      <c r="C234" s="813">
        <v>0.8</v>
      </c>
      <c r="D234" s="985">
        <v>3171.12</v>
      </c>
      <c r="E234" s="985">
        <v>3405.05</v>
      </c>
      <c r="F234" s="985">
        <v>3572.69</v>
      </c>
      <c r="G234" s="985">
        <v>3990.94</v>
      </c>
      <c r="H234" s="986">
        <v>4318.0600000000004</v>
      </c>
      <c r="I234" s="985">
        <v>4514.32</v>
      </c>
      <c r="J234" s="984"/>
      <c r="K234" s="984"/>
      <c r="L234" s="984"/>
      <c r="M234" s="984"/>
      <c r="N234" s="984"/>
      <c r="O234" s="984"/>
      <c r="P234" s="984"/>
      <c r="Q234" s="984"/>
      <c r="R234" s="809"/>
      <c r="S234" s="13"/>
      <c r="T234" s="13"/>
      <c r="U234" s="13"/>
      <c r="X234" s="13"/>
      <c r="Y234" s="13"/>
      <c r="Z234" s="13"/>
      <c r="AA234" s="13"/>
      <c r="AB234" s="13"/>
      <c r="AC234" s="13"/>
      <c r="AD234" s="13"/>
      <c r="AE234" s="13"/>
      <c r="AF234" s="13"/>
      <c r="AG234" s="13"/>
      <c r="AH234" s="13"/>
      <c r="AI234" s="13"/>
      <c r="AJ234" s="13"/>
    </row>
    <row r="235" spans="1:36">
      <c r="A235" s="809" t="s">
        <v>130</v>
      </c>
      <c r="B235" s="809" t="s">
        <v>159</v>
      </c>
      <c r="C235" s="813">
        <v>0.8</v>
      </c>
      <c r="D235" s="985">
        <v>2930.06</v>
      </c>
      <c r="E235" s="985">
        <v>3141.33</v>
      </c>
      <c r="F235" s="985">
        <v>3390.73</v>
      </c>
      <c r="G235" s="985">
        <v>3760.25</v>
      </c>
      <c r="H235" s="986">
        <v>4102.09</v>
      </c>
      <c r="I235" s="985">
        <v>4364.13</v>
      </c>
      <c r="J235" s="984"/>
      <c r="K235" s="984"/>
      <c r="L235" s="984"/>
      <c r="M235" s="984"/>
      <c r="N235" s="984"/>
      <c r="O235" s="984"/>
      <c r="P235" s="984"/>
      <c r="Q235" s="984"/>
      <c r="R235" s="809"/>
      <c r="S235" s="13"/>
      <c r="T235" s="13"/>
      <c r="U235" s="13"/>
      <c r="X235" s="13"/>
      <c r="Y235" s="13"/>
      <c r="Z235" s="13"/>
      <c r="AA235" s="13"/>
      <c r="AB235" s="13"/>
      <c r="AC235" s="13"/>
      <c r="AD235" s="13"/>
      <c r="AE235" s="13"/>
      <c r="AF235" s="13"/>
      <c r="AG235" s="13"/>
      <c r="AH235" s="13"/>
      <c r="AI235" s="13"/>
      <c r="AJ235" s="13"/>
    </row>
    <row r="236" spans="1:36">
      <c r="A236" s="809" t="s">
        <v>130</v>
      </c>
      <c r="B236" s="809" t="s">
        <v>160</v>
      </c>
      <c r="C236" s="813">
        <v>0.8</v>
      </c>
      <c r="D236" s="985">
        <v>2930.06</v>
      </c>
      <c r="E236" s="985">
        <v>3141.33</v>
      </c>
      <c r="F236" s="985">
        <v>3390.73</v>
      </c>
      <c r="G236" s="985">
        <v>3760.25</v>
      </c>
      <c r="H236" s="986">
        <v>4102.09</v>
      </c>
      <c r="I236" s="985">
        <v>4364.13</v>
      </c>
      <c r="J236" s="984"/>
      <c r="K236" s="984"/>
      <c r="L236" s="984"/>
      <c r="M236" s="984"/>
      <c r="N236" s="984"/>
      <c r="O236" s="984"/>
      <c r="P236" s="984"/>
      <c r="Q236" s="984"/>
      <c r="R236" s="809"/>
      <c r="S236" s="13"/>
      <c r="T236" s="13"/>
      <c r="U236" s="13"/>
      <c r="X236" s="13"/>
      <c r="Y236" s="13"/>
      <c r="Z236" s="13"/>
      <c r="AA236" s="13"/>
      <c r="AB236" s="13"/>
      <c r="AC236" s="13"/>
      <c r="AD236" s="13"/>
      <c r="AE236" s="13"/>
      <c r="AF236" s="13"/>
      <c r="AG236" s="13"/>
      <c r="AH236" s="13"/>
      <c r="AI236" s="13"/>
      <c r="AJ236" s="13"/>
    </row>
    <row r="237" spans="1:36">
      <c r="A237" s="809" t="s">
        <v>130</v>
      </c>
      <c r="B237" s="809" t="s">
        <v>161</v>
      </c>
      <c r="C237" s="813">
        <v>0.9</v>
      </c>
      <c r="D237" s="985">
        <v>2867.92</v>
      </c>
      <c r="E237" s="985">
        <v>3074.18</v>
      </c>
      <c r="F237" s="985">
        <v>3287.75</v>
      </c>
      <c r="G237" s="985">
        <v>3494.5</v>
      </c>
      <c r="H237" s="986">
        <v>3696.7</v>
      </c>
      <c r="I237" s="985">
        <v>3905.61</v>
      </c>
      <c r="J237" s="984"/>
      <c r="K237" s="984"/>
      <c r="L237" s="984"/>
      <c r="M237" s="984"/>
      <c r="N237" s="984"/>
      <c r="O237" s="984"/>
      <c r="P237" s="984"/>
      <c r="Q237" s="984"/>
      <c r="R237" s="809"/>
      <c r="S237" s="13"/>
      <c r="T237" s="13"/>
      <c r="U237" s="13"/>
      <c r="X237" s="13"/>
      <c r="Y237" s="13"/>
      <c r="Z237" s="13"/>
      <c r="AA237" s="13"/>
      <c r="AB237" s="13"/>
      <c r="AC237" s="13"/>
      <c r="AD237" s="13"/>
      <c r="AE237" s="13"/>
      <c r="AF237" s="13"/>
      <c r="AG237" s="13"/>
      <c r="AH237" s="13"/>
      <c r="AI237" s="13"/>
      <c r="AJ237" s="13"/>
    </row>
    <row r="238" spans="1:36">
      <c r="A238" s="809" t="s">
        <v>130</v>
      </c>
      <c r="B238" s="809" t="s">
        <v>162</v>
      </c>
      <c r="C238" s="813">
        <v>0.9</v>
      </c>
      <c r="D238" s="985">
        <v>2793.05</v>
      </c>
      <c r="E238" s="985">
        <v>2993.79</v>
      </c>
      <c r="F238" s="985">
        <v>3195.08</v>
      </c>
      <c r="G238" s="985">
        <v>3398.59</v>
      </c>
      <c r="H238" s="986">
        <v>3553.36</v>
      </c>
      <c r="I238" s="985">
        <v>3781.59</v>
      </c>
      <c r="J238" s="984"/>
      <c r="K238" s="984"/>
      <c r="L238" s="984"/>
      <c r="M238" s="984"/>
      <c r="N238" s="984"/>
      <c r="O238" s="984"/>
      <c r="P238" s="984"/>
      <c r="Q238" s="984"/>
      <c r="R238" s="809"/>
      <c r="S238" s="13"/>
      <c r="T238" s="13"/>
      <c r="U238" s="13"/>
      <c r="X238" s="13"/>
      <c r="Y238" s="13"/>
      <c r="Z238" s="13"/>
      <c r="AA238" s="13"/>
      <c r="AB238" s="13"/>
      <c r="AC238" s="13"/>
      <c r="AD238" s="13"/>
      <c r="AE238" s="13"/>
      <c r="AF238" s="13"/>
      <c r="AG238" s="13"/>
      <c r="AH238" s="13"/>
      <c r="AI238" s="13"/>
      <c r="AJ238" s="13"/>
    </row>
    <row r="239" spans="1:36">
      <c r="A239" s="809" t="s">
        <v>130</v>
      </c>
      <c r="B239" s="809" t="s">
        <v>163</v>
      </c>
      <c r="C239" s="813">
        <v>0.9</v>
      </c>
      <c r="D239" s="985">
        <v>2671.47</v>
      </c>
      <c r="E239" s="985">
        <v>2863.11</v>
      </c>
      <c r="F239" s="985">
        <v>3037.96</v>
      </c>
      <c r="G239" s="985">
        <v>3156.46</v>
      </c>
      <c r="H239" s="986">
        <v>3269.92</v>
      </c>
      <c r="I239" s="985">
        <v>3448.21</v>
      </c>
      <c r="J239" s="984"/>
      <c r="K239" s="984"/>
      <c r="L239" s="984"/>
      <c r="M239" s="984"/>
      <c r="N239" s="984"/>
      <c r="O239" s="984"/>
      <c r="P239" s="984"/>
      <c r="Q239" s="984"/>
      <c r="R239" s="809"/>
      <c r="S239" s="13"/>
      <c r="T239" s="13"/>
      <c r="U239" s="13"/>
      <c r="X239" s="13"/>
      <c r="Y239" s="13"/>
      <c r="Z239" s="13"/>
      <c r="AA239" s="13"/>
      <c r="AB239" s="13"/>
      <c r="AC239" s="13"/>
      <c r="AD239" s="13"/>
      <c r="AE239" s="13"/>
      <c r="AF239" s="13"/>
      <c r="AG239" s="13"/>
      <c r="AH239" s="13"/>
      <c r="AI239" s="13"/>
      <c r="AJ239" s="13"/>
    </row>
    <row r="240" spans="1:36">
      <c r="A240" s="809" t="s">
        <v>130</v>
      </c>
      <c r="B240" s="809" t="s">
        <v>164</v>
      </c>
      <c r="C240" s="813">
        <v>0.9</v>
      </c>
      <c r="D240" s="985">
        <v>2516.52</v>
      </c>
      <c r="E240" s="985">
        <v>2697.11</v>
      </c>
      <c r="F240" s="985">
        <v>2864.99</v>
      </c>
      <c r="G240" s="985">
        <v>3019.08</v>
      </c>
      <c r="H240" s="986">
        <v>3089.7</v>
      </c>
      <c r="I240" s="985">
        <v>3174.13</v>
      </c>
      <c r="J240" s="984"/>
      <c r="K240" s="984"/>
      <c r="L240" s="984"/>
      <c r="M240" s="984"/>
      <c r="N240" s="984"/>
      <c r="O240" s="984"/>
      <c r="P240" s="984"/>
      <c r="Q240" s="984"/>
      <c r="R240" s="809"/>
      <c r="S240" s="13"/>
      <c r="T240" s="13"/>
      <c r="U240" s="13"/>
      <c r="X240" s="13"/>
      <c r="Y240" s="13"/>
      <c r="Z240" s="13"/>
      <c r="AA240" s="13"/>
      <c r="AB240" s="13"/>
      <c r="AC240" s="13"/>
      <c r="AD240" s="13"/>
      <c r="AE240" s="13"/>
      <c r="AF240" s="13"/>
      <c r="AG240" s="13"/>
      <c r="AH240" s="13"/>
      <c r="AI240" s="13"/>
      <c r="AJ240" s="13"/>
    </row>
    <row r="241" spans="1:36">
      <c r="A241" s="809" t="s">
        <v>130</v>
      </c>
      <c r="B241" s="809" t="s">
        <v>165</v>
      </c>
      <c r="C241" s="813">
        <v>0.9</v>
      </c>
      <c r="D241" s="985">
        <v>2325.73</v>
      </c>
      <c r="E241" s="985">
        <v>2436.27</v>
      </c>
      <c r="F241" s="985">
        <v>2518.06</v>
      </c>
      <c r="G241" s="985">
        <v>2606.85</v>
      </c>
      <c r="H241" s="986">
        <v>2706.72</v>
      </c>
      <c r="I241" s="985">
        <v>2806.61</v>
      </c>
      <c r="J241" s="984"/>
      <c r="K241" s="984"/>
      <c r="L241" s="984"/>
      <c r="M241" s="984"/>
      <c r="N241" s="984"/>
      <c r="O241" s="984"/>
      <c r="P241" s="984"/>
      <c r="Q241" s="984"/>
      <c r="R241" s="809"/>
      <c r="S241" s="13"/>
      <c r="T241" s="13"/>
      <c r="U241" s="13"/>
      <c r="X241" s="13"/>
      <c r="Y241" s="13"/>
      <c r="Z241" s="13"/>
      <c r="AA241" s="13"/>
      <c r="AB241" s="13"/>
      <c r="AC241" s="13"/>
      <c r="AD241" s="13"/>
      <c r="AE241" s="13"/>
      <c r="AF241" s="13"/>
      <c r="AG241" s="13"/>
      <c r="AH241" s="13"/>
      <c r="AI241" s="13"/>
      <c r="AJ241" s="13"/>
    </row>
    <row r="242" spans="1:36">
      <c r="A242" s="809" t="s">
        <v>130</v>
      </c>
      <c r="B242" s="809" t="s">
        <v>166</v>
      </c>
      <c r="C242" s="813">
        <v>0.9</v>
      </c>
      <c r="D242" s="985">
        <v>2466.52</v>
      </c>
      <c r="E242" s="985">
        <v>2647.11</v>
      </c>
      <c r="F242" s="985">
        <v>2814.99</v>
      </c>
      <c r="G242" s="985">
        <v>2969.08</v>
      </c>
      <c r="H242" s="986">
        <v>3039.7</v>
      </c>
      <c r="I242" s="985">
        <v>3124.13</v>
      </c>
      <c r="J242" s="984"/>
      <c r="K242" s="984"/>
      <c r="L242" s="984"/>
      <c r="M242" s="984"/>
      <c r="N242" s="984"/>
      <c r="O242" s="984"/>
      <c r="P242" s="984"/>
      <c r="Q242" s="984"/>
      <c r="R242" s="809"/>
      <c r="S242" s="13"/>
      <c r="T242" s="809"/>
      <c r="U242" s="809"/>
      <c r="X242" s="13"/>
      <c r="Y242" s="13"/>
      <c r="Z242" s="13"/>
      <c r="AA242" s="13"/>
      <c r="AB242" s="13"/>
      <c r="AC242" s="13"/>
      <c r="AD242" s="13"/>
      <c r="AE242" s="13"/>
      <c r="AF242" s="13"/>
      <c r="AG242" s="13"/>
      <c r="AH242" s="13"/>
      <c r="AI242" s="13"/>
      <c r="AJ242" s="13"/>
    </row>
    <row r="243" spans="1:36">
      <c r="A243" s="809" t="s">
        <v>130</v>
      </c>
      <c r="B243" s="809" t="s">
        <v>167</v>
      </c>
      <c r="C243" s="813">
        <v>0.9</v>
      </c>
      <c r="D243" s="985">
        <v>2275.73</v>
      </c>
      <c r="E243" s="985">
        <v>2386.27</v>
      </c>
      <c r="F243" s="985">
        <v>2468.06</v>
      </c>
      <c r="G243" s="985">
        <v>2556.85</v>
      </c>
      <c r="H243" s="986">
        <v>2656.72</v>
      </c>
      <c r="I243" s="985">
        <v>2756.61</v>
      </c>
      <c r="J243" s="984"/>
      <c r="K243" s="984"/>
      <c r="L243" s="984"/>
      <c r="M243" s="984"/>
      <c r="N243" s="984"/>
      <c r="O243" s="984"/>
      <c r="P243" s="984"/>
      <c r="Q243" s="984"/>
      <c r="R243" s="809"/>
      <c r="S243" s="809"/>
      <c r="T243" s="809"/>
      <c r="U243" s="809"/>
      <c r="X243" s="13"/>
      <c r="Y243" s="13"/>
      <c r="Z243" s="13"/>
      <c r="AA243" s="13"/>
      <c r="AB243" s="13"/>
      <c r="AC243" s="13"/>
      <c r="AD243" s="13"/>
      <c r="AE243" s="13"/>
      <c r="AF243" s="13"/>
      <c r="AG243" s="13"/>
      <c r="AH243" s="13"/>
      <c r="AI243" s="13"/>
      <c r="AJ243" s="13"/>
    </row>
    <row r="244" spans="1:36">
      <c r="A244" s="1382" t="s">
        <v>830</v>
      </c>
      <c r="B244" s="1382"/>
      <c r="C244" s="1382"/>
      <c r="D244" s="1382"/>
      <c r="E244" s="1382"/>
      <c r="F244" s="1382"/>
      <c r="G244" s="1382"/>
      <c r="H244" s="1382"/>
      <c r="I244" s="1382"/>
      <c r="J244" s="818"/>
      <c r="K244" s="818"/>
      <c r="L244" s="818"/>
      <c r="M244" s="818"/>
      <c r="N244" s="818"/>
      <c r="O244" s="818"/>
      <c r="P244" s="818"/>
      <c r="Q244" s="818"/>
      <c r="R244" s="809"/>
      <c r="S244" s="809"/>
      <c r="T244" s="809"/>
      <c r="U244" s="809"/>
      <c r="X244" s="13"/>
      <c r="Y244" s="13"/>
      <c r="Z244" s="13"/>
      <c r="AA244" s="13"/>
      <c r="AB244" s="13"/>
      <c r="AC244" s="13"/>
      <c r="AD244" s="13"/>
      <c r="AE244" s="13"/>
      <c r="AF244" s="13"/>
      <c r="AG244" s="13"/>
      <c r="AH244" s="13"/>
      <c r="AI244" s="13"/>
      <c r="AJ244" s="13"/>
    </row>
    <row r="245" spans="1:36">
      <c r="A245" s="809" t="s">
        <v>202</v>
      </c>
      <c r="B245" s="809" t="s">
        <v>31</v>
      </c>
      <c r="C245" s="819">
        <v>0.72519999999999996</v>
      </c>
      <c r="D245" s="816">
        <v>4569.66</v>
      </c>
      <c r="E245" s="816">
        <v>4686.08</v>
      </c>
      <c r="F245" s="816">
        <v>5262.87</v>
      </c>
      <c r="G245" s="816">
        <v>5695.42</v>
      </c>
      <c r="H245" s="817">
        <v>6344.27</v>
      </c>
      <c r="I245" s="816">
        <v>6740.77</v>
      </c>
      <c r="J245" s="1052"/>
      <c r="K245" s="1052"/>
      <c r="L245" s="1052"/>
      <c r="M245" s="1052"/>
      <c r="N245" s="1052"/>
      <c r="O245" s="1052"/>
      <c r="P245" s="1052"/>
      <c r="Q245" s="1052"/>
      <c r="R245" s="809"/>
      <c r="S245" s="809"/>
      <c r="T245" s="809"/>
      <c r="U245" s="809"/>
      <c r="X245" s="13"/>
      <c r="Y245" s="13"/>
      <c r="Z245" s="13"/>
      <c r="AA245" s="13"/>
      <c r="AB245" s="13"/>
      <c r="AC245" s="13"/>
      <c r="AD245" s="13"/>
      <c r="AE245" s="13"/>
      <c r="AF245" s="13"/>
      <c r="AG245" s="13"/>
      <c r="AH245" s="13"/>
      <c r="AI245" s="13"/>
      <c r="AJ245" s="13"/>
    </row>
    <row r="246" spans="1:36">
      <c r="A246" s="809" t="s">
        <v>202</v>
      </c>
      <c r="B246" s="809" t="s">
        <v>30</v>
      </c>
      <c r="C246" s="819">
        <v>0.72519999999999996</v>
      </c>
      <c r="D246" s="816">
        <v>4213.28</v>
      </c>
      <c r="E246" s="816">
        <v>4505.8599999999997</v>
      </c>
      <c r="F246" s="816">
        <v>4974.47</v>
      </c>
      <c r="G246" s="816">
        <v>5262.87</v>
      </c>
      <c r="H246" s="817">
        <v>5839.6</v>
      </c>
      <c r="I246" s="816">
        <v>6178.44</v>
      </c>
      <c r="J246" s="1052"/>
      <c r="K246" s="1052"/>
      <c r="L246" s="1052"/>
      <c r="M246" s="1052"/>
      <c r="N246" s="1052"/>
      <c r="O246" s="1052"/>
      <c r="P246" s="1052"/>
      <c r="Q246" s="1052"/>
      <c r="R246" s="809"/>
      <c r="S246" s="809"/>
      <c r="T246" s="809"/>
      <c r="U246" s="809"/>
      <c r="X246" s="13"/>
      <c r="Y246" s="13"/>
      <c r="Z246" s="13"/>
      <c r="AA246" s="13"/>
      <c r="AB246" s="13"/>
      <c r="AC246" s="13"/>
      <c r="AD246" s="13"/>
      <c r="AE246" s="13"/>
      <c r="AF246" s="13"/>
      <c r="AG246" s="13"/>
      <c r="AH246" s="13"/>
      <c r="AI246" s="13"/>
      <c r="AJ246" s="13"/>
    </row>
    <row r="247" spans="1:36" ht="24.6" customHeight="1">
      <c r="A247" s="809" t="s">
        <v>202</v>
      </c>
      <c r="B247" s="809" t="s">
        <v>29</v>
      </c>
      <c r="C247" s="819">
        <v>0.72519999999999996</v>
      </c>
      <c r="D247" s="816">
        <v>4127.04</v>
      </c>
      <c r="E247" s="816">
        <v>4412.1499999999996</v>
      </c>
      <c r="F247" s="816">
        <v>4729.3500000000004</v>
      </c>
      <c r="G247" s="816">
        <v>5118.66</v>
      </c>
      <c r="H247" s="817">
        <v>5551.22</v>
      </c>
      <c r="I247" s="816">
        <v>5810.77</v>
      </c>
      <c r="J247" s="1052"/>
      <c r="K247" s="1052"/>
      <c r="L247" s="1052"/>
      <c r="M247" s="1052"/>
      <c r="N247" s="1052"/>
      <c r="O247" s="1052"/>
      <c r="P247" s="1052"/>
      <c r="Q247" s="1052"/>
      <c r="R247" s="13"/>
      <c r="S247" s="809"/>
      <c r="T247" s="809"/>
      <c r="U247" s="809"/>
      <c r="X247" s="13"/>
      <c r="Y247" s="13"/>
      <c r="Z247" s="13"/>
      <c r="AA247" s="13"/>
      <c r="AB247" s="13"/>
      <c r="AC247" s="13"/>
      <c r="AD247" s="13"/>
      <c r="AE247" s="13"/>
      <c r="AF247" s="13"/>
      <c r="AG247" s="13"/>
      <c r="AH247" s="13"/>
      <c r="AI247" s="13"/>
      <c r="AJ247" s="13"/>
    </row>
    <row r="248" spans="1:36" ht="18" customHeight="1">
      <c r="A248" s="809" t="s">
        <v>202</v>
      </c>
      <c r="B248" s="809" t="s">
        <v>28</v>
      </c>
      <c r="C248" s="819">
        <v>0.72519999999999996</v>
      </c>
      <c r="D248" s="816">
        <v>3981.24</v>
      </c>
      <c r="E248" s="816">
        <v>4253.5</v>
      </c>
      <c r="F248" s="816">
        <v>4541.93</v>
      </c>
      <c r="G248" s="816">
        <v>4873.55</v>
      </c>
      <c r="H248" s="817">
        <v>5407.05</v>
      </c>
      <c r="I248" s="816">
        <v>5637.73</v>
      </c>
      <c r="J248" s="1052"/>
      <c r="K248" s="1052"/>
      <c r="L248" s="1052"/>
      <c r="M248" s="1052"/>
      <c r="N248" s="1052"/>
      <c r="O248" s="1052"/>
      <c r="P248" s="1052"/>
      <c r="Q248" s="1052"/>
      <c r="R248" s="13"/>
      <c r="S248" s="809"/>
      <c r="T248" s="809"/>
      <c r="U248" s="809"/>
      <c r="X248" s="13"/>
      <c r="Y248" s="13"/>
      <c r="Z248" s="13"/>
      <c r="AA248" s="13"/>
      <c r="AB248" s="13"/>
      <c r="AC248" s="13"/>
      <c r="AD248" s="13"/>
      <c r="AE248" s="13"/>
      <c r="AF248" s="13"/>
      <c r="AG248" s="13"/>
      <c r="AH248" s="13"/>
      <c r="AI248" s="13"/>
      <c r="AJ248" s="13"/>
    </row>
    <row r="249" spans="1:36">
      <c r="A249" s="809" t="s">
        <v>202</v>
      </c>
      <c r="B249" s="809" t="s">
        <v>9</v>
      </c>
      <c r="C249" s="819">
        <v>0.72519999999999996</v>
      </c>
      <c r="D249" s="816">
        <v>3943.21</v>
      </c>
      <c r="E249" s="816">
        <v>4212.1099999999997</v>
      </c>
      <c r="F249" s="816">
        <v>4532.6000000000004</v>
      </c>
      <c r="G249" s="816">
        <v>4858.6000000000004</v>
      </c>
      <c r="H249" s="817">
        <v>5219.1099999999997</v>
      </c>
      <c r="I249" s="816">
        <v>5471.42</v>
      </c>
      <c r="J249" s="1052"/>
      <c r="K249" s="1052"/>
      <c r="L249" s="1052"/>
      <c r="M249" s="1052"/>
      <c r="N249" s="1052"/>
      <c r="O249" s="1052"/>
      <c r="P249" s="1052"/>
      <c r="Q249" s="1052"/>
      <c r="R249" s="13"/>
      <c r="S249" s="809"/>
      <c r="T249" s="809"/>
      <c r="U249" s="809"/>
      <c r="X249" s="13"/>
      <c r="Y249" s="13"/>
      <c r="Z249" s="13"/>
      <c r="AA249" s="13"/>
      <c r="AB249" s="13"/>
      <c r="AC249" s="13"/>
      <c r="AD249" s="13"/>
      <c r="AE249" s="13"/>
      <c r="AF249" s="13"/>
      <c r="AG249" s="13"/>
      <c r="AH249" s="13"/>
      <c r="AI249" s="13"/>
      <c r="AJ249" s="13"/>
    </row>
    <row r="250" spans="1:36">
      <c r="A250" s="809" t="s">
        <v>202</v>
      </c>
      <c r="B250" s="809" t="s">
        <v>4</v>
      </c>
      <c r="C250" s="819">
        <v>0.72519999999999996</v>
      </c>
      <c r="D250" s="816">
        <v>3850.89</v>
      </c>
      <c r="E250" s="816">
        <v>4112.92</v>
      </c>
      <c r="F250" s="816">
        <v>4469.82</v>
      </c>
      <c r="G250" s="816">
        <v>4758.17</v>
      </c>
      <c r="H250" s="817">
        <v>5118.66</v>
      </c>
      <c r="I250" s="816">
        <v>5298.89</v>
      </c>
      <c r="J250" s="1052"/>
      <c r="K250" s="1052"/>
      <c r="L250" s="1052"/>
      <c r="M250" s="1052"/>
      <c r="N250" s="1052"/>
      <c r="O250" s="1052"/>
      <c r="P250" s="1052"/>
      <c r="Q250" s="1052"/>
      <c r="R250" s="13"/>
      <c r="S250" s="809"/>
      <c r="T250" s="809"/>
      <c r="U250" s="809"/>
      <c r="X250" s="13"/>
      <c r="Y250" s="13"/>
      <c r="Z250" s="13"/>
      <c r="AA250" s="13"/>
      <c r="AB250" s="13"/>
      <c r="AC250" s="13"/>
      <c r="AD250" s="13"/>
      <c r="AE250" s="13"/>
      <c r="AF250" s="13"/>
      <c r="AG250" s="13"/>
      <c r="AH250" s="13"/>
      <c r="AI250" s="13"/>
      <c r="AJ250" s="13"/>
    </row>
    <row r="251" spans="1:36">
      <c r="A251" s="809" t="s">
        <v>202</v>
      </c>
      <c r="B251" s="809" t="s">
        <v>3</v>
      </c>
      <c r="C251" s="819">
        <v>0.72519999999999996</v>
      </c>
      <c r="D251" s="816">
        <v>3840.77</v>
      </c>
      <c r="E251" s="816">
        <v>4102.0600000000004</v>
      </c>
      <c r="F251" s="816">
        <v>4444.03</v>
      </c>
      <c r="G251" s="816">
        <v>4746.82</v>
      </c>
      <c r="H251" s="817">
        <v>5121.72</v>
      </c>
      <c r="I251" s="816">
        <v>5280.32</v>
      </c>
      <c r="J251" s="1052"/>
      <c r="K251" s="1052"/>
      <c r="L251" s="1052"/>
      <c r="M251" s="1052"/>
      <c r="N251" s="1052"/>
      <c r="O251" s="1052"/>
      <c r="P251" s="1052"/>
      <c r="Q251" s="1052"/>
      <c r="R251" s="13"/>
      <c r="S251" s="809"/>
      <c r="T251" s="809"/>
      <c r="U251" s="809"/>
      <c r="X251" s="13"/>
      <c r="Y251" s="13"/>
      <c r="Z251" s="13"/>
      <c r="AA251" s="13"/>
      <c r="AB251" s="13"/>
      <c r="AC251" s="13"/>
      <c r="AD251" s="13"/>
      <c r="AE251" s="13"/>
      <c r="AF251" s="13"/>
      <c r="AG251" s="13"/>
      <c r="AH251" s="13"/>
      <c r="AI251" s="13"/>
      <c r="AJ251" s="13"/>
    </row>
    <row r="252" spans="1:36">
      <c r="A252" s="809" t="s">
        <v>202</v>
      </c>
      <c r="B252" s="809" t="s">
        <v>60</v>
      </c>
      <c r="C252" s="819">
        <v>0.72519999999999996</v>
      </c>
      <c r="D252" s="816">
        <v>3789.99</v>
      </c>
      <c r="E252" s="816">
        <v>4047.56</v>
      </c>
      <c r="F252" s="816">
        <v>4228.5200000000004</v>
      </c>
      <c r="G252" s="816">
        <v>4689.9399999999996</v>
      </c>
      <c r="H252" s="817">
        <v>5050.3999999999996</v>
      </c>
      <c r="I252" s="816">
        <v>5266.69</v>
      </c>
      <c r="J252" s="1052"/>
      <c r="K252" s="1052"/>
      <c r="L252" s="1052"/>
      <c r="M252" s="1052"/>
      <c r="N252" s="1052"/>
      <c r="O252" s="1052"/>
      <c r="P252" s="1052"/>
      <c r="Q252" s="1052"/>
      <c r="R252" s="13"/>
      <c r="S252" s="809"/>
      <c r="T252" s="809"/>
      <c r="U252" s="809"/>
      <c r="X252" s="13"/>
      <c r="Y252" s="13"/>
      <c r="Z252" s="13"/>
      <c r="AA252" s="13"/>
      <c r="AB252" s="13"/>
      <c r="AC252" s="13"/>
      <c r="AD252" s="13"/>
      <c r="AE252" s="13"/>
      <c r="AF252" s="13"/>
      <c r="AG252" s="13"/>
      <c r="AH252" s="13"/>
      <c r="AI252" s="13"/>
      <c r="AJ252" s="13"/>
    </row>
    <row r="253" spans="1:36">
      <c r="A253" s="809" t="s">
        <v>202</v>
      </c>
      <c r="B253" s="809" t="s">
        <v>59</v>
      </c>
      <c r="C253" s="819">
        <v>0.72519999999999996</v>
      </c>
      <c r="D253" s="816">
        <v>3722.28</v>
      </c>
      <c r="E253" s="816">
        <v>3974.89</v>
      </c>
      <c r="F253" s="816">
        <v>4154.33</v>
      </c>
      <c r="G253" s="816">
        <v>4614.01</v>
      </c>
      <c r="H253" s="817">
        <v>4974.47</v>
      </c>
      <c r="I253" s="816">
        <v>5190.75</v>
      </c>
      <c r="J253" s="1052"/>
      <c r="K253" s="1052"/>
      <c r="L253" s="1052"/>
      <c r="M253" s="1052"/>
      <c r="N253" s="1052"/>
      <c r="O253" s="1052"/>
      <c r="P253" s="1052"/>
      <c r="Q253" s="1052"/>
      <c r="R253" s="13"/>
      <c r="S253" s="809"/>
      <c r="T253" s="809"/>
      <c r="U253" s="809"/>
      <c r="X253" s="13"/>
      <c r="Y253" s="13"/>
      <c r="Z253" s="13"/>
      <c r="AA253" s="13"/>
      <c r="AB253" s="13"/>
      <c r="AC253" s="13"/>
      <c r="AD253" s="13"/>
      <c r="AE253" s="13"/>
      <c r="AF253" s="13"/>
      <c r="AG253" s="13"/>
      <c r="AH253" s="13"/>
      <c r="AI253" s="13"/>
      <c r="AJ253" s="13"/>
    </row>
    <row r="254" spans="1:36">
      <c r="A254" s="809" t="s">
        <v>202</v>
      </c>
      <c r="B254" s="809" t="s">
        <v>27</v>
      </c>
      <c r="C254" s="819">
        <v>0.72519999999999996</v>
      </c>
      <c r="D254" s="816">
        <v>3479.68</v>
      </c>
      <c r="E254" s="816">
        <v>3811.2</v>
      </c>
      <c r="F254" s="816">
        <v>3976.97</v>
      </c>
      <c r="G254" s="816">
        <v>4472.22</v>
      </c>
      <c r="H254" s="817">
        <v>4876.18</v>
      </c>
      <c r="I254" s="816">
        <v>5207.9799999999996</v>
      </c>
      <c r="J254" s="1052"/>
      <c r="K254" s="1052"/>
      <c r="L254" s="1052"/>
      <c r="M254" s="1052"/>
      <c r="N254" s="1052"/>
      <c r="O254" s="1052"/>
      <c r="P254" s="1052"/>
      <c r="Q254" s="1052"/>
      <c r="R254" s="13"/>
      <c r="S254" s="809"/>
      <c r="T254" s="809"/>
      <c r="U254" s="809"/>
      <c r="X254" s="13"/>
      <c r="Y254" s="13"/>
      <c r="Z254" s="13"/>
      <c r="AA254" s="13"/>
      <c r="AB254" s="13"/>
      <c r="AC254" s="13"/>
      <c r="AD254" s="13"/>
      <c r="AE254" s="13"/>
      <c r="AF254" s="13"/>
      <c r="AG254" s="13"/>
      <c r="AH254" s="13"/>
      <c r="AI254" s="13"/>
      <c r="AJ254" s="13"/>
    </row>
    <row r="255" spans="1:36">
      <c r="A255" s="809" t="s">
        <v>202</v>
      </c>
      <c r="B255" s="809" t="s">
        <v>26</v>
      </c>
      <c r="C255" s="819">
        <v>0.82050000000000001</v>
      </c>
      <c r="D255" s="816">
        <v>3525.28</v>
      </c>
      <c r="E255" s="816">
        <v>3763.19</v>
      </c>
      <c r="F255" s="816">
        <v>4033.53</v>
      </c>
      <c r="G255" s="816">
        <v>4433.6400000000003</v>
      </c>
      <c r="H255" s="817">
        <v>4812.12</v>
      </c>
      <c r="I255" s="816">
        <v>5104.09</v>
      </c>
      <c r="J255" s="1052"/>
      <c r="K255" s="1100"/>
      <c r="L255" s="1052"/>
      <c r="M255" s="1052"/>
      <c r="N255" s="1052"/>
      <c r="O255" s="1052"/>
      <c r="P255" s="1052"/>
      <c r="Q255" s="1052"/>
      <c r="R255" s="13"/>
      <c r="S255" s="809"/>
      <c r="T255" s="809"/>
      <c r="U255" s="809"/>
      <c r="X255" s="13"/>
      <c r="Y255" s="13"/>
      <c r="Z255" s="13"/>
      <c r="AA255" s="13"/>
      <c r="AB255" s="13"/>
      <c r="AC255" s="13"/>
      <c r="AD255" s="13"/>
      <c r="AE255" s="13"/>
      <c r="AF255" s="13"/>
      <c r="AG255" s="13"/>
      <c r="AH255" s="13"/>
      <c r="AI255" s="13"/>
      <c r="AJ255" s="13"/>
    </row>
    <row r="256" spans="1:36">
      <c r="A256" s="809" t="s">
        <v>202</v>
      </c>
      <c r="B256" s="809" t="s">
        <v>62</v>
      </c>
      <c r="C256" s="819">
        <v>0.82050000000000001</v>
      </c>
      <c r="D256" s="816">
        <v>3455.67</v>
      </c>
      <c r="E256" s="816">
        <v>3688.76</v>
      </c>
      <c r="F256" s="816">
        <v>3961.16</v>
      </c>
      <c r="G256" s="816">
        <v>4359.55</v>
      </c>
      <c r="H256" s="817">
        <v>4736.2299999999996</v>
      </c>
      <c r="I256" s="816">
        <v>5025</v>
      </c>
      <c r="J256" s="1052"/>
      <c r="K256" s="1052"/>
      <c r="L256" s="1052"/>
      <c r="M256" s="1052"/>
      <c r="N256" s="1052"/>
      <c r="O256" s="1052"/>
      <c r="P256" s="1052"/>
      <c r="Q256" s="1052"/>
      <c r="R256" s="13"/>
      <c r="S256" s="809"/>
      <c r="T256" s="809"/>
      <c r="U256" s="809"/>
      <c r="X256" s="13"/>
      <c r="Y256" s="13"/>
      <c r="Z256" s="13"/>
      <c r="AA256" s="13"/>
      <c r="AB256" s="13"/>
      <c r="AC256" s="13"/>
      <c r="AD256" s="13"/>
      <c r="AE256" s="13"/>
      <c r="AF256" s="13"/>
      <c r="AG256" s="13"/>
      <c r="AH256" s="13"/>
      <c r="AI256" s="13"/>
      <c r="AJ256" s="13"/>
    </row>
    <row r="257" spans="1:37">
      <c r="A257" s="809" t="s">
        <v>202</v>
      </c>
      <c r="B257" s="809" t="s">
        <v>61</v>
      </c>
      <c r="C257" s="819">
        <v>0.82050000000000001</v>
      </c>
      <c r="D257" s="816">
        <v>3386.45</v>
      </c>
      <c r="E257" s="816">
        <v>3614.47</v>
      </c>
      <c r="F257" s="816">
        <v>3849.73</v>
      </c>
      <c r="G257" s="816">
        <v>4072.62</v>
      </c>
      <c r="H257" s="817">
        <v>4290.51</v>
      </c>
      <c r="I257" s="816">
        <v>4519.62</v>
      </c>
      <c r="J257" s="1052"/>
      <c r="K257" s="1052"/>
      <c r="L257" s="1052"/>
      <c r="M257" s="1052"/>
      <c r="N257" s="1052"/>
      <c r="O257" s="1052"/>
      <c r="P257" s="1052"/>
      <c r="Q257" s="1052"/>
      <c r="R257" s="13"/>
      <c r="S257" s="809"/>
      <c r="T257" s="809"/>
      <c r="U257" s="809"/>
      <c r="X257" s="13"/>
      <c r="Y257" s="13"/>
      <c r="Z257" s="13"/>
      <c r="AA257" s="13"/>
      <c r="AB257" s="13"/>
      <c r="AC257" s="13"/>
      <c r="AD257" s="13"/>
      <c r="AE257" s="13"/>
      <c r="AF257" s="13"/>
      <c r="AG257" s="13"/>
      <c r="AH257" s="13"/>
      <c r="AI257" s="13"/>
      <c r="AJ257" s="13"/>
    </row>
    <row r="258" spans="1:37">
      <c r="A258" s="809" t="s">
        <v>202</v>
      </c>
      <c r="B258" s="809" t="s">
        <v>25</v>
      </c>
      <c r="C258" s="819">
        <v>0.82050000000000001</v>
      </c>
      <c r="D258" s="816">
        <v>3304.18</v>
      </c>
      <c r="E258" s="816">
        <v>3526.19</v>
      </c>
      <c r="F258" s="816">
        <v>3747.09</v>
      </c>
      <c r="G258" s="816">
        <v>3967.95</v>
      </c>
      <c r="H258" s="817">
        <v>4133.6400000000003</v>
      </c>
      <c r="I258" s="816">
        <v>4383.3100000000004</v>
      </c>
      <c r="J258" s="1052"/>
      <c r="K258" s="1052"/>
      <c r="L258" s="1052"/>
      <c r="M258" s="1052"/>
      <c r="N258" s="1052"/>
      <c r="O258" s="1052"/>
      <c r="P258" s="1052"/>
      <c r="Q258" s="1052"/>
      <c r="R258" s="13"/>
      <c r="S258" s="809"/>
      <c r="T258" s="809"/>
      <c r="U258" s="809"/>
      <c r="X258" s="13"/>
      <c r="Y258" s="13"/>
      <c r="Z258" s="13"/>
      <c r="AA258" s="13"/>
      <c r="AB258" s="13"/>
      <c r="AC258" s="13"/>
      <c r="AD258" s="13"/>
      <c r="AE258" s="13"/>
      <c r="AF258" s="13"/>
      <c r="AG258" s="13"/>
      <c r="AH258" s="13"/>
      <c r="AI258" s="13"/>
      <c r="AJ258" s="13"/>
    </row>
    <row r="259" spans="1:37">
      <c r="A259" s="809" t="s">
        <v>202</v>
      </c>
      <c r="B259" s="809" t="s">
        <v>24</v>
      </c>
      <c r="C259" s="819">
        <v>0.82050000000000001</v>
      </c>
      <c r="D259" s="816">
        <v>3169.11</v>
      </c>
      <c r="E259" s="816">
        <v>3381.23</v>
      </c>
      <c r="F259" s="816">
        <v>3574.51</v>
      </c>
      <c r="G259" s="816">
        <v>3705.68</v>
      </c>
      <c r="H259" s="817">
        <v>3829.92</v>
      </c>
      <c r="I259" s="816">
        <v>4023.49</v>
      </c>
      <c r="J259" s="1052"/>
      <c r="K259" s="1052"/>
      <c r="L259" s="1052"/>
      <c r="M259" s="1052"/>
      <c r="N259" s="1052"/>
      <c r="O259" s="1052"/>
      <c r="P259" s="1052"/>
      <c r="Q259" s="1052"/>
      <c r="R259" s="13"/>
      <c r="S259" s="809"/>
      <c r="T259" s="809"/>
      <c r="U259" s="809"/>
      <c r="X259" s="13"/>
      <c r="Y259" s="13"/>
      <c r="Z259" s="13"/>
      <c r="AA259" s="13"/>
      <c r="AB259" s="13"/>
      <c r="AC259" s="13"/>
      <c r="AD259" s="13"/>
      <c r="AE259" s="13"/>
      <c r="AF259" s="13"/>
      <c r="AG259" s="13"/>
      <c r="AH259" s="13"/>
      <c r="AI259" s="13"/>
      <c r="AJ259" s="13"/>
    </row>
    <row r="260" spans="1:37">
      <c r="A260" s="809" t="s">
        <v>202</v>
      </c>
      <c r="B260" s="809" t="s">
        <v>23</v>
      </c>
      <c r="C260" s="819">
        <v>0.82050000000000001</v>
      </c>
      <c r="D260" s="816">
        <v>2998.01</v>
      </c>
      <c r="E260" s="816">
        <v>3197.61</v>
      </c>
      <c r="F260" s="816">
        <v>3383.3</v>
      </c>
      <c r="G260" s="816">
        <v>3553.8</v>
      </c>
      <c r="H260" s="817">
        <v>3631.81</v>
      </c>
      <c r="I260" s="816">
        <v>3724.99</v>
      </c>
      <c r="J260" s="1052"/>
      <c r="K260" s="1052"/>
      <c r="L260" s="1052"/>
      <c r="M260" s="1052"/>
      <c r="N260" s="1052"/>
      <c r="O260" s="1052"/>
      <c r="P260" s="1052"/>
      <c r="Q260" s="1052"/>
      <c r="R260" s="13"/>
      <c r="S260" s="809"/>
      <c r="T260" s="13"/>
      <c r="U260" s="13"/>
      <c r="X260" s="13"/>
      <c r="Y260" s="13"/>
      <c r="Z260" s="13"/>
      <c r="AA260" s="13"/>
      <c r="AB260" s="13"/>
      <c r="AC260" s="13"/>
      <c r="AD260" s="13"/>
      <c r="AE260" s="13"/>
      <c r="AF260" s="13"/>
      <c r="AG260" s="13"/>
      <c r="AH260" s="13"/>
      <c r="AI260" s="13"/>
      <c r="AJ260" s="13"/>
    </row>
    <row r="261" spans="1:37">
      <c r="A261" s="809" t="s">
        <v>202</v>
      </c>
      <c r="B261" s="809" t="s">
        <v>22</v>
      </c>
      <c r="C261" s="819">
        <v>0.82050000000000001</v>
      </c>
      <c r="D261" s="816">
        <v>2719.14</v>
      </c>
      <c r="E261" s="816">
        <v>2838.41</v>
      </c>
      <c r="F261" s="816">
        <v>2926.64</v>
      </c>
      <c r="G261" s="816">
        <v>3022.45</v>
      </c>
      <c r="H261" s="817">
        <v>3130.19</v>
      </c>
      <c r="I261" s="1109" t="s">
        <v>762</v>
      </c>
      <c r="J261" s="1052"/>
      <c r="K261" s="1052"/>
      <c r="L261" s="1052"/>
      <c r="M261" s="1052"/>
      <c r="N261" s="1052"/>
      <c r="O261" s="1052"/>
      <c r="P261" s="1052"/>
      <c r="Q261" s="1052"/>
      <c r="R261" s="13"/>
      <c r="S261" s="13"/>
      <c r="T261" s="13"/>
      <c r="U261" s="13"/>
      <c r="X261" s="13"/>
      <c r="Y261" s="13"/>
      <c r="Z261" s="13"/>
      <c r="AA261" s="13"/>
      <c r="AB261" s="13"/>
      <c r="AC261" s="13"/>
      <c r="AD261" s="13"/>
      <c r="AE261" s="13"/>
      <c r="AF261" s="13"/>
      <c r="AG261" s="13"/>
      <c r="AH261" s="13"/>
      <c r="AI261" s="13"/>
      <c r="AJ261" s="13"/>
    </row>
    <row r="262" spans="1:37">
      <c r="A262" s="1388" t="s">
        <v>831</v>
      </c>
      <c r="B262" s="1388"/>
      <c r="C262" s="1388"/>
      <c r="D262" s="1388"/>
      <c r="E262" s="1388"/>
      <c r="F262" s="1388"/>
      <c r="G262" s="1388"/>
      <c r="H262" s="1388"/>
      <c r="I262" s="1388"/>
      <c r="J262" s="995"/>
      <c r="K262" s="995"/>
      <c r="L262" s="995"/>
      <c r="M262" s="995"/>
      <c r="N262" s="995"/>
      <c r="O262" s="995"/>
      <c r="P262" s="996"/>
      <c r="Q262" s="996"/>
      <c r="R262" s="13"/>
      <c r="S262" s="13"/>
      <c r="T262" s="13"/>
      <c r="U262" s="13"/>
      <c r="X262" s="13"/>
      <c r="Y262" s="13"/>
      <c r="Z262" s="13"/>
      <c r="AA262" s="13"/>
      <c r="AB262" s="13"/>
      <c r="AC262" s="13"/>
      <c r="AD262" s="13"/>
      <c r="AE262" s="13"/>
      <c r="AF262" s="13"/>
      <c r="AG262" s="13"/>
      <c r="AH262" s="13"/>
      <c r="AI262" s="13"/>
      <c r="AJ262" s="13"/>
    </row>
    <row r="263" spans="1:37">
      <c r="A263" s="809" t="str">
        <f t="shared" ref="A263:A279" si="5">$AD$17</f>
        <v>Caritas_RK_Ost</v>
      </c>
      <c r="B263" s="809">
        <v>1</v>
      </c>
      <c r="C263" s="819">
        <v>0.78739999999999999</v>
      </c>
      <c r="D263" s="985">
        <v>5727.46</v>
      </c>
      <c r="E263" s="985">
        <v>6210.11</v>
      </c>
      <c r="F263" s="985">
        <v>6692.78</v>
      </c>
      <c r="G263" s="985">
        <v>6946.02</v>
      </c>
      <c r="H263" s="985">
        <v>7199.18</v>
      </c>
      <c r="I263" s="985">
        <v>7452.28</v>
      </c>
      <c r="J263" s="985">
        <v>7705.5</v>
      </c>
      <c r="K263" s="985">
        <v>7958.65</v>
      </c>
      <c r="L263" s="985">
        <v>8211.7900000000009</v>
      </c>
      <c r="M263" s="985">
        <v>8465</v>
      </c>
      <c r="N263" s="985">
        <v>8718.17</v>
      </c>
      <c r="O263" s="985">
        <v>8949.9699999999993</v>
      </c>
      <c r="P263" s="996"/>
      <c r="Q263" s="996"/>
      <c r="R263" s="13"/>
      <c r="S263" s="13"/>
      <c r="T263" s="13"/>
      <c r="U263" s="13"/>
      <c r="X263" s="13"/>
      <c r="Y263" s="13"/>
      <c r="Z263" s="13"/>
      <c r="AA263" s="13"/>
      <c r="AB263" s="13"/>
      <c r="AC263" s="13"/>
      <c r="AD263" s="13"/>
      <c r="AE263" s="13"/>
      <c r="AF263" s="13"/>
      <c r="AG263" s="13"/>
      <c r="AH263" s="13"/>
      <c r="AI263" s="13"/>
      <c r="AJ263" s="13"/>
    </row>
    <row r="264" spans="1:37">
      <c r="A264" s="809" t="str">
        <f t="shared" si="5"/>
        <v>Caritas_RK_Ost</v>
      </c>
      <c r="B264" s="809" t="s">
        <v>683</v>
      </c>
      <c r="C264" s="819">
        <v>0.78739999999999999</v>
      </c>
      <c r="D264" s="985">
        <v>5318.16</v>
      </c>
      <c r="E264" s="985">
        <v>5734.61</v>
      </c>
      <c r="F264" s="985">
        <v>6151.01</v>
      </c>
      <c r="G264" s="985">
        <v>6382.87</v>
      </c>
      <c r="H264" s="986">
        <v>6614.74</v>
      </c>
      <c r="I264" s="985">
        <v>6846.59</v>
      </c>
      <c r="J264" s="986">
        <v>7078.53</v>
      </c>
      <c r="K264" s="986">
        <v>7310.33</v>
      </c>
      <c r="L264" s="986">
        <v>7542.28</v>
      </c>
      <c r="M264" s="986">
        <v>7774.07</v>
      </c>
      <c r="N264" s="986">
        <v>8005.96</v>
      </c>
      <c r="O264" s="986">
        <v>8110.05</v>
      </c>
      <c r="P264" s="996"/>
      <c r="Q264" s="996"/>
      <c r="R264" s="13"/>
      <c r="S264" s="13"/>
      <c r="T264" s="13"/>
      <c r="U264" s="13"/>
      <c r="X264" s="13"/>
      <c r="Y264" s="13"/>
      <c r="Z264" s="13"/>
      <c r="AA264" s="13"/>
      <c r="AB264" s="13"/>
      <c r="AC264" s="13"/>
      <c r="AD264" s="13"/>
      <c r="AE264" s="13"/>
      <c r="AF264" s="13"/>
      <c r="AG264" s="13"/>
      <c r="AH264" s="13"/>
      <c r="AI264" s="13"/>
      <c r="AJ264" s="13"/>
    </row>
    <row r="265" spans="1:37">
      <c r="A265" s="809" t="str">
        <f t="shared" si="5"/>
        <v>Caritas_RK_Ost</v>
      </c>
      <c r="B265" s="809" t="s">
        <v>684</v>
      </c>
      <c r="C265" s="819">
        <v>0.78739999999999999</v>
      </c>
      <c r="D265" s="985">
        <v>4946.7299999999996</v>
      </c>
      <c r="E265" s="985">
        <v>5303.97</v>
      </c>
      <c r="F265" s="985">
        <v>5661.25</v>
      </c>
      <c r="G265" s="985">
        <v>5888.36</v>
      </c>
      <c r="H265" s="986">
        <v>6115.54</v>
      </c>
      <c r="I265" s="985">
        <v>6342.65</v>
      </c>
      <c r="J265" s="986">
        <v>6569.78</v>
      </c>
      <c r="K265" s="986">
        <v>6796.92</v>
      </c>
      <c r="L265" s="986">
        <v>7024.02</v>
      </c>
      <c r="M265" s="986">
        <v>7251.22</v>
      </c>
      <c r="N265" s="986">
        <v>7345.85</v>
      </c>
      <c r="O265" s="997"/>
      <c r="P265" s="996"/>
      <c r="Q265" s="996"/>
      <c r="R265" s="13"/>
      <c r="S265" s="13"/>
      <c r="T265" s="13"/>
      <c r="U265" s="13"/>
      <c r="X265" s="13"/>
      <c r="Y265" s="13"/>
      <c r="Z265" s="13"/>
      <c r="AA265" s="13"/>
      <c r="AB265" s="13"/>
      <c r="AC265" s="13"/>
      <c r="AD265" s="13"/>
      <c r="AE265" s="13"/>
      <c r="AF265" s="13"/>
      <c r="AG265" s="13"/>
      <c r="AH265" s="13"/>
      <c r="AI265" s="13"/>
      <c r="AJ265" s="13"/>
      <c r="AK265" s="13"/>
    </row>
    <row r="266" spans="1:37">
      <c r="A266" s="809" t="str">
        <f t="shared" si="5"/>
        <v>Caritas_RK_Ost</v>
      </c>
      <c r="B266" s="809">
        <v>2</v>
      </c>
      <c r="C266" s="819">
        <v>0.78739999999999999</v>
      </c>
      <c r="D266" s="985">
        <v>4718.37</v>
      </c>
      <c r="E266" s="985">
        <v>5023.54</v>
      </c>
      <c r="F266" s="985">
        <v>5328.77</v>
      </c>
      <c r="G266" s="985">
        <v>5518.03</v>
      </c>
      <c r="H266" s="986">
        <v>5707.31</v>
      </c>
      <c r="I266" s="985">
        <v>5896.65</v>
      </c>
      <c r="J266" s="986">
        <v>6085.95</v>
      </c>
      <c r="K266" s="986">
        <v>6275.23</v>
      </c>
      <c r="L266" s="986">
        <v>6464.45</v>
      </c>
      <c r="M266" s="986">
        <v>6653.74</v>
      </c>
      <c r="N266" s="986">
        <v>6774.47</v>
      </c>
      <c r="O266" s="997"/>
      <c r="P266" s="996"/>
      <c r="Q266" s="996"/>
      <c r="R266" s="13"/>
      <c r="S266" s="13"/>
      <c r="T266" s="13"/>
      <c r="U266" s="13"/>
      <c r="X266" s="13"/>
      <c r="Y266" s="13"/>
      <c r="Z266" s="13"/>
      <c r="AA266" s="13"/>
      <c r="AB266" s="13"/>
      <c r="AC266" s="13"/>
      <c r="AD266" s="13"/>
      <c r="AE266" s="13"/>
      <c r="AF266" s="13"/>
      <c r="AG266" s="13"/>
      <c r="AH266" s="13"/>
      <c r="AI266" s="13"/>
      <c r="AJ266" s="13"/>
      <c r="AK266" s="13"/>
    </row>
    <row r="267" spans="1:37">
      <c r="A267" s="809" t="str">
        <f t="shared" si="5"/>
        <v>Caritas_RK_Ost</v>
      </c>
      <c r="B267" s="809">
        <v>3</v>
      </c>
      <c r="C267" s="819">
        <v>0.78739999999999999</v>
      </c>
      <c r="D267" s="985">
        <v>4314.13</v>
      </c>
      <c r="E267" s="985">
        <v>4576.75</v>
      </c>
      <c r="F267" s="985">
        <v>4839.34</v>
      </c>
      <c r="G267" s="985">
        <v>5012.13</v>
      </c>
      <c r="H267" s="986">
        <v>5184.83</v>
      </c>
      <c r="I267" s="985">
        <v>5357.58</v>
      </c>
      <c r="J267" s="986">
        <v>5530.23</v>
      </c>
      <c r="K267" s="986">
        <v>5702.95</v>
      </c>
      <c r="L267" s="986">
        <v>5875.72</v>
      </c>
      <c r="M267" s="986">
        <v>6048.45</v>
      </c>
      <c r="N267" s="986">
        <v>6074.46</v>
      </c>
      <c r="O267" s="997"/>
      <c r="P267" s="996"/>
      <c r="Q267" s="996"/>
      <c r="R267" s="13"/>
      <c r="S267" s="13"/>
      <c r="T267" s="13"/>
      <c r="U267" s="13"/>
      <c r="X267" s="13"/>
      <c r="Y267" s="13"/>
      <c r="Z267" s="13"/>
      <c r="AA267" s="13"/>
      <c r="AB267" s="13"/>
      <c r="AC267" s="13"/>
      <c r="AD267" s="13"/>
      <c r="AE267" s="13"/>
      <c r="AF267" s="13"/>
      <c r="AG267" s="13"/>
      <c r="AH267" s="13"/>
      <c r="AI267" s="13"/>
      <c r="AJ267" s="13"/>
      <c r="AK267" s="13"/>
    </row>
    <row r="268" spans="1:37">
      <c r="A268" s="809" t="str">
        <f t="shared" si="5"/>
        <v>Caritas_RK_Ost</v>
      </c>
      <c r="B268" s="809" t="s">
        <v>685</v>
      </c>
      <c r="C268" s="819">
        <v>0.78739999999999999</v>
      </c>
      <c r="D268" s="985">
        <v>4042.27</v>
      </c>
      <c r="E268" s="985">
        <v>4259.6499999999996</v>
      </c>
      <c r="F268" s="985">
        <v>4484.47</v>
      </c>
      <c r="G268" s="985">
        <v>4635.9399999999996</v>
      </c>
      <c r="H268" s="986">
        <v>4787.37</v>
      </c>
      <c r="I268" s="985">
        <v>4938.75</v>
      </c>
      <c r="J268" s="986">
        <v>5090.1499999999996</v>
      </c>
      <c r="K268" s="986">
        <v>5241.66</v>
      </c>
      <c r="L268" s="986">
        <v>5393.05</v>
      </c>
      <c r="M268" s="986">
        <v>5537.4</v>
      </c>
      <c r="N268" s="997"/>
      <c r="O268" s="997"/>
      <c r="P268" s="996"/>
      <c r="Q268" s="996"/>
      <c r="R268" s="13"/>
      <c r="S268" s="13"/>
      <c r="T268" s="13"/>
      <c r="U268" s="13"/>
      <c r="X268" s="13"/>
      <c r="Y268" s="13"/>
      <c r="Z268" s="13"/>
      <c r="AA268" s="13"/>
      <c r="AB268" s="13"/>
      <c r="AC268" s="13"/>
      <c r="AD268" s="13"/>
      <c r="AE268" s="13"/>
      <c r="AF268" s="13"/>
      <c r="AG268" s="13"/>
      <c r="AH268" s="13"/>
      <c r="AI268" s="13"/>
      <c r="AJ268" s="13"/>
      <c r="AK268" s="13"/>
    </row>
    <row r="269" spans="1:37">
      <c r="A269" s="809" t="str">
        <f t="shared" si="5"/>
        <v>Caritas_RK_Ost</v>
      </c>
      <c r="B269" s="809" t="s">
        <v>686</v>
      </c>
      <c r="C269" s="819">
        <v>0.78739999999999999</v>
      </c>
      <c r="D269" s="985">
        <v>3799.84</v>
      </c>
      <c r="E269" s="985">
        <v>3981.1</v>
      </c>
      <c r="F269" s="985">
        <v>4162.33</v>
      </c>
      <c r="G269" s="985">
        <v>4292.83</v>
      </c>
      <c r="H269" s="986">
        <v>4425.3</v>
      </c>
      <c r="I269" s="985">
        <v>4557.8100000000004</v>
      </c>
      <c r="J269" s="986">
        <v>4690.34</v>
      </c>
      <c r="K269" s="986">
        <v>4822.84</v>
      </c>
      <c r="L269" s="986">
        <v>4955.3599999999997</v>
      </c>
      <c r="M269" s="986">
        <v>5059.41</v>
      </c>
      <c r="N269" s="997"/>
      <c r="O269" s="997"/>
      <c r="P269" s="996"/>
      <c r="Q269" s="996"/>
      <c r="R269" s="13"/>
      <c r="S269" s="13"/>
      <c r="T269" s="13"/>
      <c r="U269" s="13"/>
      <c r="X269" s="13"/>
      <c r="Y269" s="13"/>
      <c r="Z269" s="13"/>
      <c r="AA269" s="13"/>
      <c r="AB269" s="13"/>
      <c r="AC269" s="13"/>
      <c r="AD269" s="13"/>
      <c r="AE269" s="13"/>
      <c r="AF269" s="13"/>
      <c r="AG269" s="13"/>
      <c r="AH269" s="13"/>
      <c r="AI269" s="13"/>
      <c r="AJ269" s="13"/>
      <c r="AK269" s="13"/>
    </row>
    <row r="270" spans="1:37">
      <c r="A270" s="809" t="str">
        <f t="shared" si="5"/>
        <v>Caritas_RK_Ost</v>
      </c>
      <c r="B270" s="809" t="s">
        <v>687</v>
      </c>
      <c r="C270" s="819">
        <v>0.78739999999999999</v>
      </c>
      <c r="D270" s="985">
        <v>3584.59</v>
      </c>
      <c r="E270" s="985">
        <v>3731.95</v>
      </c>
      <c r="F270" s="985">
        <v>3885.99</v>
      </c>
      <c r="G270" s="985">
        <v>3999.23</v>
      </c>
      <c r="H270" s="986">
        <v>4107.9799999999996</v>
      </c>
      <c r="I270" s="985">
        <v>4217.16</v>
      </c>
      <c r="J270" s="986">
        <v>4330.7</v>
      </c>
      <c r="K270" s="986">
        <v>4444.24</v>
      </c>
      <c r="L270" s="986">
        <v>4557.8100000000004</v>
      </c>
      <c r="M270" s="986">
        <v>4633.51</v>
      </c>
      <c r="N270" s="997"/>
      <c r="O270" s="997"/>
      <c r="P270" s="996"/>
      <c r="Q270" s="996"/>
      <c r="R270" s="13"/>
      <c r="S270" s="13"/>
      <c r="T270" s="13"/>
      <c r="U270" s="13"/>
      <c r="X270" s="13"/>
      <c r="Y270" s="13"/>
      <c r="Z270" s="13"/>
      <c r="AA270" s="13"/>
      <c r="AB270" s="13"/>
      <c r="AC270" s="13"/>
      <c r="AD270" s="13"/>
      <c r="AE270" s="13"/>
      <c r="AF270" s="13"/>
      <c r="AG270" s="13"/>
      <c r="AH270" s="13"/>
      <c r="AI270" s="13"/>
      <c r="AJ270" s="13"/>
      <c r="AK270" s="13"/>
    </row>
    <row r="271" spans="1:37">
      <c r="A271" s="809" t="str">
        <f t="shared" si="5"/>
        <v>Caritas_RK_Ost</v>
      </c>
      <c r="B271" s="809" t="s">
        <v>688</v>
      </c>
      <c r="C271" s="819">
        <v>0.78739999999999999</v>
      </c>
      <c r="D271" s="985">
        <v>3358.2</v>
      </c>
      <c r="E271" s="985">
        <v>3472.6</v>
      </c>
      <c r="F271" s="985">
        <v>3590.94</v>
      </c>
      <c r="G271" s="985">
        <v>3689.87</v>
      </c>
      <c r="H271" s="986">
        <v>3794.07</v>
      </c>
      <c r="I271" s="985">
        <v>3898.25</v>
      </c>
      <c r="J271" s="986">
        <v>4002.49</v>
      </c>
      <c r="K271" s="986">
        <v>4106.66</v>
      </c>
      <c r="L271" s="986">
        <v>4199.53</v>
      </c>
      <c r="M271" s="997"/>
      <c r="N271" s="997"/>
      <c r="O271" s="997"/>
      <c r="P271" s="996"/>
      <c r="Q271" s="996"/>
      <c r="R271" s="13"/>
      <c r="S271" s="13"/>
      <c r="T271" s="13"/>
      <c r="U271" s="13"/>
      <c r="X271" s="13"/>
      <c r="Y271" s="13"/>
      <c r="Z271" s="13"/>
      <c r="AA271" s="13"/>
      <c r="AB271" s="13"/>
      <c r="AC271" s="13"/>
      <c r="AD271" s="13"/>
      <c r="AE271" s="13"/>
      <c r="AF271" s="13"/>
      <c r="AG271" s="13"/>
      <c r="AH271" s="13"/>
      <c r="AI271" s="13"/>
      <c r="AJ271" s="13"/>
      <c r="AK271" s="13"/>
    </row>
    <row r="272" spans="1:37">
      <c r="A272" s="809" t="str">
        <f t="shared" si="5"/>
        <v>Caritas_RK_Ost</v>
      </c>
      <c r="B272" s="809" t="s">
        <v>689</v>
      </c>
      <c r="C272" s="819">
        <v>0.78739999999999999</v>
      </c>
      <c r="D272" s="985">
        <v>3200.71</v>
      </c>
      <c r="E272" s="985">
        <v>3295.97</v>
      </c>
      <c r="F272" s="985">
        <v>3391.24</v>
      </c>
      <c r="G272" s="985">
        <v>3458.31</v>
      </c>
      <c r="H272" s="986">
        <v>3527.65</v>
      </c>
      <c r="I272" s="985">
        <v>3597.1</v>
      </c>
      <c r="J272" s="986">
        <v>3669.48</v>
      </c>
      <c r="K272" s="986">
        <v>3746.46</v>
      </c>
      <c r="L272" s="986">
        <v>3823.54</v>
      </c>
      <c r="M272" s="986">
        <v>3880.15</v>
      </c>
      <c r="N272" s="997"/>
      <c r="O272" s="997"/>
      <c r="P272" s="996"/>
      <c r="Q272" s="996"/>
      <c r="R272" s="13"/>
      <c r="S272" s="13"/>
      <c r="T272" s="13"/>
      <c r="U272" s="13"/>
      <c r="X272" s="13"/>
      <c r="Y272" s="13"/>
      <c r="Z272" s="13"/>
      <c r="AA272" s="13"/>
      <c r="AB272" s="13"/>
      <c r="AC272" s="13"/>
      <c r="AD272" s="13"/>
      <c r="AE272" s="13"/>
      <c r="AF272" s="13"/>
      <c r="AG272" s="13"/>
      <c r="AH272" s="13"/>
      <c r="AI272" s="13"/>
      <c r="AJ272" s="13"/>
      <c r="AK272" s="13"/>
    </row>
    <row r="273" spans="1:37">
      <c r="A273" s="809" t="str">
        <f t="shared" si="5"/>
        <v>Caritas_RK_Ost</v>
      </c>
      <c r="B273" s="809">
        <v>7</v>
      </c>
      <c r="C273" s="819">
        <v>0.78739999999999999</v>
      </c>
      <c r="D273" s="985">
        <v>3058.77</v>
      </c>
      <c r="E273" s="985">
        <v>3138.53</v>
      </c>
      <c r="F273" s="985">
        <v>3218.22</v>
      </c>
      <c r="G273" s="985">
        <v>3274.57</v>
      </c>
      <c r="H273" s="986">
        <v>3330.92</v>
      </c>
      <c r="I273" s="985">
        <v>3387.29</v>
      </c>
      <c r="J273" s="986">
        <v>3444.01</v>
      </c>
      <c r="K273" s="986">
        <v>3503.17</v>
      </c>
      <c r="L273" s="986">
        <v>3562.4</v>
      </c>
      <c r="M273" s="986">
        <v>3599.17</v>
      </c>
      <c r="N273" s="997"/>
      <c r="O273" s="997"/>
      <c r="P273" s="996"/>
      <c r="Q273" s="996"/>
      <c r="R273" s="13"/>
      <c r="S273" s="13"/>
      <c r="T273" s="13"/>
      <c r="U273" s="13"/>
      <c r="X273" s="13"/>
      <c r="Y273" s="13"/>
      <c r="Z273" s="13"/>
      <c r="AA273" s="13"/>
      <c r="AB273" s="13"/>
      <c r="AC273" s="13"/>
      <c r="AD273" s="13"/>
      <c r="AE273" s="13"/>
      <c r="AF273" s="13"/>
      <c r="AG273" s="13"/>
      <c r="AH273" s="13"/>
      <c r="AI273" s="13"/>
      <c r="AJ273" s="13"/>
      <c r="AK273" s="13"/>
    </row>
    <row r="274" spans="1:37">
      <c r="A274" s="809" t="str">
        <f t="shared" si="5"/>
        <v>Caritas_RK_Ost</v>
      </c>
      <c r="B274" s="809">
        <v>8</v>
      </c>
      <c r="C274" s="819">
        <v>0.78739999999999999</v>
      </c>
      <c r="D274" s="985">
        <v>2928.59</v>
      </c>
      <c r="E274" s="985">
        <v>2994.68</v>
      </c>
      <c r="F274" s="985">
        <v>3060.79</v>
      </c>
      <c r="G274" s="985">
        <v>3103.55</v>
      </c>
      <c r="H274" s="986">
        <v>3142.42</v>
      </c>
      <c r="I274" s="985">
        <v>3181.26</v>
      </c>
      <c r="J274" s="986">
        <v>3220.14</v>
      </c>
      <c r="K274" s="986">
        <v>3259.03</v>
      </c>
      <c r="L274" s="986">
        <v>3297.89</v>
      </c>
      <c r="M274" s="986">
        <v>3336.79</v>
      </c>
      <c r="N274" s="986">
        <v>3373.7</v>
      </c>
      <c r="O274" s="997"/>
      <c r="P274" s="996"/>
      <c r="Q274" s="996"/>
      <c r="R274" s="13"/>
      <c r="S274" s="13"/>
      <c r="T274" s="13"/>
      <c r="U274" s="13"/>
      <c r="X274" s="13"/>
      <c r="Y274" s="13"/>
      <c r="Z274" s="13"/>
      <c r="AA274" s="13"/>
      <c r="AB274" s="13"/>
      <c r="AC274" s="13"/>
      <c r="AD274" s="13"/>
      <c r="AE274" s="13"/>
      <c r="AF274" s="13"/>
      <c r="AG274" s="13"/>
      <c r="AH274" s="13"/>
      <c r="AI274" s="13"/>
      <c r="AJ274" s="13"/>
      <c r="AK274" s="13"/>
    </row>
    <row r="275" spans="1:37">
      <c r="A275" s="809" t="str">
        <f t="shared" si="5"/>
        <v>Caritas_RK_Ost</v>
      </c>
      <c r="B275" s="809" t="s">
        <v>690</v>
      </c>
      <c r="C275" s="819">
        <v>0.78739999999999999</v>
      </c>
      <c r="D275" s="985">
        <v>2844.08</v>
      </c>
      <c r="E275" s="985">
        <v>2893.95</v>
      </c>
      <c r="F275" s="985">
        <v>2943.81</v>
      </c>
      <c r="G275" s="985">
        <v>2982.55</v>
      </c>
      <c r="H275" s="986">
        <v>3021.25</v>
      </c>
      <c r="I275" s="985">
        <v>3060.04</v>
      </c>
      <c r="J275" s="986">
        <v>3098.8</v>
      </c>
      <c r="K275" s="986">
        <v>3137.58</v>
      </c>
      <c r="L275" s="986">
        <v>3176.28</v>
      </c>
      <c r="M275" s="997"/>
      <c r="N275" s="997"/>
      <c r="O275" s="997"/>
      <c r="P275" s="996"/>
      <c r="Q275" s="996"/>
      <c r="R275" s="13"/>
      <c r="S275" s="13"/>
      <c r="T275" s="13"/>
      <c r="U275" s="13"/>
      <c r="X275" s="13"/>
      <c r="Y275" s="13"/>
      <c r="Z275" s="13"/>
      <c r="AA275" s="13"/>
      <c r="AB275" s="13"/>
      <c r="AC275" s="13"/>
      <c r="AD275" s="13"/>
      <c r="AE275" s="13"/>
      <c r="AF275" s="13"/>
      <c r="AG275" s="13"/>
      <c r="AH275" s="13"/>
      <c r="AI275" s="13"/>
      <c r="AJ275" s="13"/>
      <c r="AK275" s="13"/>
    </row>
    <row r="276" spans="1:37">
      <c r="A276" s="809" t="str">
        <f t="shared" si="5"/>
        <v>Caritas_RK_Ost</v>
      </c>
      <c r="B276" s="809">
        <v>9</v>
      </c>
      <c r="C276" s="819">
        <v>0.78739999999999999</v>
      </c>
      <c r="D276" s="985">
        <v>2785.83</v>
      </c>
      <c r="E276" s="985">
        <v>2840.2</v>
      </c>
      <c r="F276" s="985">
        <v>2894.66</v>
      </c>
      <c r="G276" s="985">
        <v>2935.49</v>
      </c>
      <c r="H276" s="986">
        <v>2972.41</v>
      </c>
      <c r="I276" s="985">
        <v>3009.38</v>
      </c>
      <c r="J276" s="986">
        <v>3046.27</v>
      </c>
      <c r="K276" s="986">
        <v>3083.23</v>
      </c>
      <c r="L276" s="997">
        <v>0</v>
      </c>
      <c r="M276" s="997"/>
      <c r="N276" s="997"/>
      <c r="O276" s="997"/>
      <c r="P276" s="996"/>
      <c r="Q276" s="996"/>
      <c r="R276" s="13"/>
      <c r="S276" s="13"/>
      <c r="T276" s="13"/>
      <c r="U276" s="13"/>
      <c r="X276" s="13"/>
      <c r="Y276" s="13"/>
      <c r="Z276" s="13"/>
      <c r="AA276" s="13"/>
      <c r="AB276" s="13"/>
      <c r="AC276" s="13"/>
      <c r="AD276" s="13"/>
      <c r="AE276" s="13"/>
      <c r="AF276" s="13"/>
      <c r="AG276" s="13"/>
      <c r="AH276" s="13"/>
      <c r="AI276" s="13"/>
      <c r="AJ276" s="13"/>
      <c r="AK276" s="13"/>
    </row>
    <row r="277" spans="1:37">
      <c r="A277" s="809" t="str">
        <f t="shared" si="5"/>
        <v>Caritas_RK_Ost</v>
      </c>
      <c r="B277" s="809">
        <v>10</v>
      </c>
      <c r="C277" s="819">
        <v>0.78739999999999999</v>
      </c>
      <c r="D277" s="985">
        <v>2613.04</v>
      </c>
      <c r="E277" s="985">
        <v>2655.43</v>
      </c>
      <c r="F277" s="985">
        <v>2697.84</v>
      </c>
      <c r="G277" s="985">
        <v>2736.51</v>
      </c>
      <c r="H277" s="986">
        <v>2772.53</v>
      </c>
      <c r="I277" s="985">
        <v>2809.44</v>
      </c>
      <c r="J277" s="986">
        <v>2846.39</v>
      </c>
      <c r="K277" s="986">
        <v>2883.34</v>
      </c>
      <c r="L277" s="986">
        <v>2908.62</v>
      </c>
      <c r="M277" s="997"/>
      <c r="N277" s="997"/>
      <c r="O277" s="997"/>
      <c r="P277" s="996"/>
      <c r="Q277" s="996"/>
      <c r="R277" s="13"/>
      <c r="S277" s="13"/>
      <c r="T277" s="13"/>
      <c r="U277" s="13"/>
      <c r="X277" s="13"/>
      <c r="Y277" s="13"/>
      <c r="Z277" s="13"/>
      <c r="AA277" s="13"/>
      <c r="AB277" s="13"/>
      <c r="AC277" s="13"/>
      <c r="AD277" s="13"/>
      <c r="AE277" s="13"/>
      <c r="AF277" s="13"/>
      <c r="AG277" s="13"/>
      <c r="AH277" s="13"/>
      <c r="AI277" s="13"/>
      <c r="AJ277" s="13"/>
      <c r="AK277" s="13"/>
    </row>
    <row r="278" spans="1:37">
      <c r="A278" s="809" t="str">
        <f t="shared" si="5"/>
        <v>Caritas_RK_Ost</v>
      </c>
      <c r="B278" s="809">
        <v>11</v>
      </c>
      <c r="C278" s="819">
        <v>0.78739999999999999</v>
      </c>
      <c r="D278" s="985">
        <v>2473.67</v>
      </c>
      <c r="E278" s="985">
        <v>2526.4299999999998</v>
      </c>
      <c r="F278" s="985">
        <v>2559.61</v>
      </c>
      <c r="G278" s="985">
        <v>2585.4299999999998</v>
      </c>
      <c r="H278" s="986">
        <v>2611.19</v>
      </c>
      <c r="I278" s="985">
        <v>2637.03</v>
      </c>
      <c r="J278" s="986">
        <v>2662.78</v>
      </c>
      <c r="K278" s="986">
        <v>2688.62</v>
      </c>
      <c r="L278" s="986">
        <v>2714.39</v>
      </c>
      <c r="M278" s="997"/>
      <c r="N278" s="997"/>
      <c r="O278" s="997"/>
      <c r="P278" s="996"/>
      <c r="Q278" s="996"/>
      <c r="R278" s="13"/>
      <c r="S278" s="13"/>
      <c r="T278" s="13"/>
      <c r="U278" s="13"/>
      <c r="X278" s="13"/>
      <c r="Y278" s="13"/>
      <c r="Z278" s="13"/>
      <c r="AA278" s="13"/>
      <c r="AB278" s="13"/>
      <c r="AC278" s="13"/>
      <c r="AD278" s="13"/>
      <c r="AE278" s="13"/>
      <c r="AF278" s="13"/>
      <c r="AG278" s="13"/>
      <c r="AH278" s="13"/>
      <c r="AI278" s="13"/>
      <c r="AJ278" s="13"/>
      <c r="AK278" s="13"/>
    </row>
    <row r="279" spans="1:37">
      <c r="A279" s="809" t="str">
        <f t="shared" si="5"/>
        <v>Caritas_RK_Ost</v>
      </c>
      <c r="B279" s="809">
        <v>12</v>
      </c>
      <c r="C279" s="819">
        <v>0.78739999999999999</v>
      </c>
      <c r="D279" s="985">
        <v>2386.4499999999998</v>
      </c>
      <c r="E279" s="985">
        <v>2419.58</v>
      </c>
      <c r="F279" s="985">
        <v>2452.7800000000002</v>
      </c>
      <c r="G279" s="985">
        <v>2478.5300000000002</v>
      </c>
      <c r="H279" s="986">
        <v>2504.37</v>
      </c>
      <c r="I279" s="985">
        <v>2530.14</v>
      </c>
      <c r="J279" s="986">
        <v>2555.96</v>
      </c>
      <c r="K279" s="986">
        <v>2581.73</v>
      </c>
      <c r="L279" s="986">
        <v>2607.52</v>
      </c>
      <c r="M279" s="997"/>
      <c r="N279" s="997"/>
      <c r="O279" s="997"/>
      <c r="P279" s="996"/>
      <c r="Q279" s="996"/>
      <c r="R279" s="13"/>
      <c r="S279" s="13"/>
      <c r="T279" s="13"/>
      <c r="U279" s="13"/>
      <c r="X279" s="13"/>
      <c r="Y279" s="13"/>
      <c r="Z279" s="13"/>
      <c r="AA279" s="13"/>
      <c r="AB279" s="13"/>
      <c r="AC279" s="13"/>
      <c r="AD279" s="13"/>
      <c r="AE279" s="13"/>
      <c r="AF279" s="13"/>
      <c r="AG279" s="13"/>
      <c r="AH279" s="13"/>
      <c r="AI279" s="13"/>
      <c r="AJ279" s="13"/>
      <c r="AK279" s="13"/>
    </row>
    <row r="280" spans="1:37">
      <c r="A280" s="1386" t="s">
        <v>763</v>
      </c>
      <c r="B280" s="1386"/>
      <c r="C280" s="1386"/>
      <c r="D280" s="1386"/>
      <c r="E280" s="1386"/>
      <c r="F280" s="1386"/>
      <c r="G280" s="1386"/>
      <c r="H280" s="1386"/>
      <c r="I280" s="1386"/>
      <c r="J280" s="991"/>
      <c r="K280" s="991"/>
      <c r="L280" s="991"/>
      <c r="M280" s="991"/>
      <c r="N280" s="991"/>
      <c r="O280" s="991"/>
      <c r="P280" s="991"/>
      <c r="Q280" s="991"/>
      <c r="R280" s="13"/>
      <c r="S280" s="13"/>
      <c r="T280" s="13"/>
      <c r="U280" s="13"/>
      <c r="X280" s="13"/>
      <c r="Y280" s="13"/>
      <c r="Z280" s="13"/>
      <c r="AA280" s="13"/>
      <c r="AB280" s="13"/>
      <c r="AC280" s="13"/>
      <c r="AD280" s="13"/>
      <c r="AE280" s="13"/>
      <c r="AF280" s="13"/>
      <c r="AG280" s="13"/>
      <c r="AH280" s="13"/>
      <c r="AI280" s="13"/>
      <c r="AJ280" s="13"/>
      <c r="AK280" s="13"/>
    </row>
    <row r="281" spans="1:37" ht="18" customHeight="1">
      <c r="A281" s="992" t="s">
        <v>680</v>
      </c>
      <c r="B281" s="992" t="s">
        <v>131</v>
      </c>
      <c r="C281" s="819">
        <v>0.6</v>
      </c>
      <c r="D281" s="993">
        <v>6670.43</v>
      </c>
      <c r="E281" s="993">
        <v>7379.87</v>
      </c>
      <c r="F281" s="993">
        <v>8051.94</v>
      </c>
      <c r="G281" s="993">
        <v>8500.01</v>
      </c>
      <c r="H281" s="994">
        <v>8604.56</v>
      </c>
      <c r="I281" s="993"/>
      <c r="J281" s="991"/>
      <c r="K281" s="991"/>
      <c r="L281" s="991"/>
      <c r="M281" s="991"/>
      <c r="N281" s="991"/>
      <c r="O281" s="991"/>
      <c r="P281" s="991"/>
      <c r="Q281" s="991"/>
      <c r="V281" s="800"/>
      <c r="X281" s="13"/>
      <c r="Y281" s="13"/>
      <c r="Z281" s="13"/>
      <c r="AA281" s="13"/>
      <c r="AB281" s="13"/>
      <c r="AC281" s="13"/>
      <c r="AD281" s="13"/>
      <c r="AE281" s="13"/>
      <c r="AF281" s="13"/>
      <c r="AG281" s="13"/>
      <c r="AH281" s="13"/>
      <c r="AI281" s="13"/>
      <c r="AJ281" s="13"/>
    </row>
    <row r="282" spans="1:37" s="991" customFormat="1">
      <c r="A282" s="992" t="s">
        <v>680</v>
      </c>
      <c r="B282" s="992" t="s">
        <v>132</v>
      </c>
      <c r="C282" s="819">
        <v>0.6</v>
      </c>
      <c r="D282" s="993">
        <v>5504</v>
      </c>
      <c r="E282" s="993">
        <v>5863.92</v>
      </c>
      <c r="F282" s="993">
        <v>6265.4</v>
      </c>
      <c r="G282" s="993">
        <v>6813.49</v>
      </c>
      <c r="H282" s="993">
        <v>7377.29</v>
      </c>
      <c r="I282" s="993">
        <v>7748.2</v>
      </c>
      <c r="S282" s="800"/>
      <c r="T282" s="800"/>
      <c r="U282" s="800"/>
      <c r="V282" s="800"/>
      <c r="W282"/>
      <c r="X282"/>
      <c r="Y282"/>
      <c r="Z282"/>
      <c r="AA282"/>
      <c r="AB282"/>
      <c r="AC282"/>
      <c r="AD282" s="13"/>
      <c r="AE282" s="13"/>
      <c r="AF282" s="13"/>
      <c r="AG282" s="13"/>
      <c r="AH282" s="13"/>
      <c r="AI282" s="13"/>
    </row>
    <row r="283" spans="1:37" s="991" customFormat="1">
      <c r="A283" s="992" t="s">
        <v>680</v>
      </c>
      <c r="B283" s="992" t="s">
        <v>133</v>
      </c>
      <c r="C283" s="819">
        <v>0.6</v>
      </c>
      <c r="D283" s="993">
        <v>5003.84</v>
      </c>
      <c r="E283" s="993">
        <v>5329.75</v>
      </c>
      <c r="F283" s="993">
        <v>5755.37</v>
      </c>
      <c r="G283" s="993">
        <v>6227.68</v>
      </c>
      <c r="H283" s="993">
        <v>6754.16</v>
      </c>
      <c r="I283" s="993">
        <v>7132.13</v>
      </c>
      <c r="S283" s="800"/>
      <c r="T283" s="800"/>
      <c r="U283" s="800"/>
      <c r="V283" s="13"/>
      <c r="W283"/>
      <c r="X283"/>
      <c r="Y283"/>
      <c r="Z283"/>
      <c r="AA283"/>
      <c r="AB283"/>
      <c r="AC283"/>
      <c r="AD283" s="13"/>
      <c r="AE283" s="13"/>
      <c r="AF283" s="13"/>
      <c r="AG283" s="13"/>
      <c r="AH283" s="13"/>
      <c r="AI283" s="13"/>
    </row>
    <row r="284" spans="1:37" s="991" customFormat="1" ht="18" customHeight="1">
      <c r="A284" s="992" t="s">
        <v>680</v>
      </c>
      <c r="B284" s="992" t="s">
        <v>134</v>
      </c>
      <c r="C284" s="819">
        <v>0.6</v>
      </c>
      <c r="D284" s="993">
        <v>4628.76</v>
      </c>
      <c r="E284" s="993">
        <v>4985.95</v>
      </c>
      <c r="F284" s="993">
        <v>5392.57</v>
      </c>
      <c r="G284" s="993">
        <v>5834.04</v>
      </c>
      <c r="H284" s="993">
        <v>6353.53</v>
      </c>
      <c r="I284" s="993">
        <v>6635.44</v>
      </c>
      <c r="S284" s="800"/>
      <c r="T284" s="800"/>
      <c r="U284" s="800"/>
      <c r="V284" s="13"/>
      <c r="W284"/>
      <c r="X284"/>
      <c r="Y284"/>
      <c r="Z284"/>
      <c r="AA284"/>
      <c r="AB284"/>
      <c r="AC284"/>
      <c r="AD284" s="13"/>
      <c r="AE284" s="13"/>
      <c r="AF284" s="13"/>
      <c r="AG284" s="13"/>
      <c r="AH284" s="13"/>
      <c r="AI284" s="13"/>
    </row>
    <row r="285" spans="1:37" s="991" customFormat="1">
      <c r="A285" s="992" t="s">
        <v>680</v>
      </c>
      <c r="B285" s="992" t="s">
        <v>135</v>
      </c>
      <c r="C285" s="819">
        <v>0.8</v>
      </c>
      <c r="D285" s="993">
        <v>4170.32</v>
      </c>
      <c r="E285" s="993">
        <v>4581.34</v>
      </c>
      <c r="F285" s="993">
        <v>5061.67</v>
      </c>
      <c r="G285" s="993">
        <v>5594.63</v>
      </c>
      <c r="H285" s="993">
        <v>6220.01</v>
      </c>
      <c r="I285" s="993">
        <v>6516.74</v>
      </c>
      <c r="V285"/>
      <c r="W285"/>
      <c r="X285"/>
      <c r="Y285"/>
      <c r="Z285"/>
      <c r="AA285"/>
      <c r="AB285"/>
      <c r="AC285"/>
      <c r="AD285"/>
      <c r="AE285"/>
      <c r="AF285"/>
    </row>
    <row r="286" spans="1:37" s="991" customFormat="1">
      <c r="A286" s="992" t="s">
        <v>680</v>
      </c>
      <c r="B286" s="992" t="s">
        <v>136</v>
      </c>
      <c r="C286" s="819">
        <v>0.8</v>
      </c>
      <c r="D286" s="993">
        <v>4032.38</v>
      </c>
      <c r="E286" s="993">
        <v>4410.41</v>
      </c>
      <c r="F286" s="993">
        <v>4765.62</v>
      </c>
      <c r="G286" s="993">
        <v>5151.01</v>
      </c>
      <c r="H286" s="993">
        <v>5678.44</v>
      </c>
      <c r="I286" s="993">
        <v>5975.19</v>
      </c>
      <c r="V286"/>
      <c r="W286"/>
      <c r="X286"/>
      <c r="Y286"/>
      <c r="Z286"/>
      <c r="AA286"/>
      <c r="AB286"/>
      <c r="AC286"/>
      <c r="AD286"/>
      <c r="AE286"/>
      <c r="AF286"/>
    </row>
    <row r="287" spans="1:37" s="991" customFormat="1">
      <c r="A287" s="992" t="s">
        <v>680</v>
      </c>
      <c r="B287" s="992" t="s">
        <v>137</v>
      </c>
      <c r="C287" s="819">
        <v>0.8</v>
      </c>
      <c r="D287" s="993">
        <v>3895.33</v>
      </c>
      <c r="E287" s="993">
        <v>4191.53</v>
      </c>
      <c r="F287" s="993">
        <v>4528.25</v>
      </c>
      <c r="G287" s="993">
        <v>4893.4399999999996</v>
      </c>
      <c r="H287" s="993">
        <v>5300.1</v>
      </c>
      <c r="I287" s="993">
        <v>5433.63</v>
      </c>
      <c r="V287"/>
      <c r="W287"/>
      <c r="X287"/>
      <c r="Y287"/>
      <c r="Z287"/>
      <c r="AA287"/>
      <c r="AB287"/>
      <c r="AC287"/>
      <c r="AD287"/>
      <c r="AE287"/>
      <c r="AF287"/>
    </row>
    <row r="288" spans="1:37" s="991" customFormat="1">
      <c r="A288" s="992" t="s">
        <v>680</v>
      </c>
      <c r="B288" s="992" t="s">
        <v>63</v>
      </c>
      <c r="C288" s="819">
        <v>0.8</v>
      </c>
      <c r="D288" s="993">
        <v>3757.21</v>
      </c>
      <c r="E288" s="993">
        <v>4013.8</v>
      </c>
      <c r="F288" s="993">
        <v>4334.08</v>
      </c>
      <c r="G288" s="993">
        <v>4683.04</v>
      </c>
      <c r="H288" s="993">
        <v>5061.38</v>
      </c>
      <c r="I288" s="993">
        <v>5182.84</v>
      </c>
      <c r="V288"/>
      <c r="W288"/>
      <c r="X288"/>
      <c r="Y288"/>
      <c r="Z288"/>
      <c r="AA288"/>
      <c r="AB288"/>
      <c r="AC288"/>
      <c r="AD288"/>
      <c r="AE288"/>
      <c r="AF288"/>
    </row>
    <row r="289" spans="1:32" s="991" customFormat="1">
      <c r="A289" s="992" t="s">
        <v>680</v>
      </c>
      <c r="B289" s="992" t="s">
        <v>64</v>
      </c>
      <c r="C289" s="819">
        <v>0.8</v>
      </c>
      <c r="D289" s="993">
        <v>3619.09</v>
      </c>
      <c r="E289" s="993">
        <v>3736.32</v>
      </c>
      <c r="F289" s="993">
        <v>4029.91</v>
      </c>
      <c r="G289" s="993">
        <v>4352.0600000000004</v>
      </c>
      <c r="H289" s="993">
        <v>4706.63</v>
      </c>
      <c r="I289" s="993">
        <v>5003.3500000000004</v>
      </c>
      <c r="V289"/>
      <c r="W289"/>
      <c r="X289"/>
      <c r="Y289"/>
      <c r="Z289"/>
      <c r="AA289"/>
      <c r="AB289"/>
      <c r="AC289"/>
      <c r="AD289"/>
      <c r="AE289"/>
      <c r="AF289"/>
    </row>
    <row r="290" spans="1:32" s="991" customFormat="1">
      <c r="A290" s="992" t="s">
        <v>680</v>
      </c>
      <c r="B290" s="992" t="s">
        <v>65</v>
      </c>
      <c r="C290" s="819">
        <v>0.8</v>
      </c>
      <c r="D290" s="993">
        <v>3480.97</v>
      </c>
      <c r="E290" s="993">
        <v>3699.68</v>
      </c>
      <c r="F290" s="993">
        <v>3759.84</v>
      </c>
      <c r="G290" s="993">
        <v>3963.16</v>
      </c>
      <c r="H290" s="993">
        <v>4335.6899999999996</v>
      </c>
      <c r="I290" s="993">
        <v>4483.1000000000004</v>
      </c>
      <c r="V290"/>
      <c r="W290"/>
      <c r="X290"/>
      <c r="Y290"/>
      <c r="Z290"/>
      <c r="AA290"/>
      <c r="AB290"/>
      <c r="AC290"/>
      <c r="AD290"/>
      <c r="AE290"/>
      <c r="AF290"/>
    </row>
    <row r="291" spans="1:32" s="991" customFormat="1">
      <c r="A291" s="992" t="s">
        <v>680</v>
      </c>
      <c r="B291" s="992" t="s">
        <v>139</v>
      </c>
      <c r="C291" s="819">
        <v>0.9</v>
      </c>
      <c r="D291" s="993">
        <v>3281.44</v>
      </c>
      <c r="E291" s="993">
        <v>3486.59</v>
      </c>
      <c r="F291" s="993">
        <v>3628.68</v>
      </c>
      <c r="G291" s="993">
        <v>3770.54</v>
      </c>
      <c r="H291" s="993">
        <v>3922.69</v>
      </c>
      <c r="I291" s="993">
        <v>3995.85</v>
      </c>
      <c r="V291"/>
      <c r="W291"/>
      <c r="X291"/>
      <c r="Y291"/>
      <c r="Z291"/>
      <c r="AA291"/>
      <c r="AB291"/>
      <c r="AC291"/>
      <c r="AD291"/>
      <c r="AE291"/>
      <c r="AF291"/>
    </row>
    <row r="292" spans="1:32" s="991" customFormat="1">
      <c r="A292" s="992" t="s">
        <v>680</v>
      </c>
      <c r="B292" s="992" t="s">
        <v>140</v>
      </c>
      <c r="C292" s="819">
        <v>0.9</v>
      </c>
      <c r="D292" s="993">
        <v>3095.23</v>
      </c>
      <c r="E292" s="993">
        <v>3331.58</v>
      </c>
      <c r="F292" s="993">
        <v>3472.38</v>
      </c>
      <c r="G292" s="993">
        <v>3614.47</v>
      </c>
      <c r="H292" s="993">
        <v>3748.49</v>
      </c>
      <c r="I292" s="993">
        <v>3820.45</v>
      </c>
      <c r="V292"/>
      <c r="W292"/>
      <c r="X292"/>
      <c r="Y292"/>
      <c r="Z292"/>
      <c r="AA292"/>
      <c r="AB292"/>
      <c r="AC292"/>
      <c r="AD292"/>
      <c r="AE292"/>
      <c r="AF292"/>
    </row>
    <row r="293" spans="1:32" s="991" customFormat="1">
      <c r="A293" s="992" t="s">
        <v>680</v>
      </c>
      <c r="B293" s="992" t="s">
        <v>141</v>
      </c>
      <c r="C293" s="819">
        <v>0.9</v>
      </c>
      <c r="D293" s="993">
        <v>3042.04</v>
      </c>
      <c r="E293" s="993">
        <v>3236.55</v>
      </c>
      <c r="F293" s="993">
        <v>3372.94</v>
      </c>
      <c r="G293" s="993">
        <v>3507.92</v>
      </c>
      <c r="H293" s="993">
        <v>3640.49</v>
      </c>
      <c r="I293" s="993">
        <v>3708.02</v>
      </c>
      <c r="V293"/>
      <c r="W293"/>
      <c r="X293"/>
      <c r="Y293"/>
      <c r="Z293"/>
      <c r="AA293"/>
      <c r="AB293"/>
      <c r="AC293"/>
      <c r="AD293"/>
      <c r="AE293"/>
      <c r="AF293"/>
    </row>
    <row r="294" spans="1:32" s="991" customFormat="1">
      <c r="A294" s="992" t="s">
        <v>680</v>
      </c>
      <c r="B294" s="992" t="s">
        <v>144</v>
      </c>
      <c r="C294" s="819">
        <v>0.9</v>
      </c>
      <c r="D294" s="993">
        <v>2928.99</v>
      </c>
      <c r="E294" s="993">
        <v>3117.67</v>
      </c>
      <c r="F294" s="993">
        <v>3245.11</v>
      </c>
      <c r="G294" s="993">
        <v>3380.06</v>
      </c>
      <c r="H294" s="993">
        <v>3505.47</v>
      </c>
      <c r="I294" s="993">
        <v>3570.28</v>
      </c>
      <c r="V294"/>
      <c r="W294"/>
      <c r="X294"/>
      <c r="Y294"/>
      <c r="Z294"/>
      <c r="AA294"/>
      <c r="AB294"/>
      <c r="AC294"/>
      <c r="AD294"/>
      <c r="AE294"/>
      <c r="AF294"/>
    </row>
    <row r="295" spans="1:32" s="991" customFormat="1">
      <c r="A295" s="992" t="s">
        <v>680</v>
      </c>
      <c r="B295" s="992" t="s">
        <v>145</v>
      </c>
      <c r="C295" s="819">
        <v>0.9</v>
      </c>
      <c r="D295" s="993">
        <v>2802.62</v>
      </c>
      <c r="E295" s="993">
        <v>2993.55</v>
      </c>
      <c r="F295" s="993">
        <v>3153.75</v>
      </c>
      <c r="G295" s="993">
        <v>3253.48</v>
      </c>
      <c r="H295" s="993">
        <v>3353.2</v>
      </c>
      <c r="I295" s="993">
        <v>3411.6</v>
      </c>
      <c r="V295"/>
      <c r="W295"/>
      <c r="X295"/>
      <c r="Y295"/>
      <c r="Z295"/>
      <c r="AA295"/>
      <c r="AB295"/>
      <c r="AC295"/>
      <c r="AD295"/>
      <c r="AE295"/>
      <c r="AF295"/>
    </row>
    <row r="296" spans="1:32" s="991" customFormat="1">
      <c r="A296" s="992" t="s">
        <v>680</v>
      </c>
      <c r="B296" s="992" t="s">
        <v>146</v>
      </c>
      <c r="C296" s="819">
        <v>0.9</v>
      </c>
      <c r="D296" s="993">
        <v>2762.69</v>
      </c>
      <c r="E296" s="993">
        <v>2968.02</v>
      </c>
      <c r="F296" s="993">
        <v>3017.99</v>
      </c>
      <c r="G296" s="993">
        <v>3132.21</v>
      </c>
      <c r="H296" s="993">
        <v>3217.92</v>
      </c>
      <c r="I296" s="993">
        <v>3296.43</v>
      </c>
      <c r="V296"/>
      <c r="W296"/>
      <c r="X296"/>
      <c r="Y296"/>
      <c r="Z296"/>
      <c r="AA296"/>
      <c r="AB296"/>
      <c r="AC296"/>
      <c r="AD296"/>
      <c r="AE296"/>
      <c r="AF296"/>
    </row>
    <row r="297" spans="1:32" s="991" customFormat="1">
      <c r="A297" s="992" t="s">
        <v>680</v>
      </c>
      <c r="B297" s="992" t="s">
        <v>681</v>
      </c>
      <c r="C297" s="819">
        <v>0.9</v>
      </c>
      <c r="D297" s="993">
        <v>2601.6</v>
      </c>
      <c r="E297" s="993">
        <v>2835.82</v>
      </c>
      <c r="F297" s="993">
        <v>2921.62</v>
      </c>
      <c r="G297" s="993">
        <v>3036.03</v>
      </c>
      <c r="H297" s="993">
        <v>3114.63</v>
      </c>
      <c r="I297" s="993">
        <v>3173.31</v>
      </c>
      <c r="V297"/>
      <c r="W297"/>
      <c r="X297"/>
      <c r="Y297"/>
      <c r="Z297"/>
      <c r="AA297"/>
      <c r="AB297"/>
      <c r="AC297"/>
      <c r="AD297"/>
      <c r="AE297"/>
      <c r="AF297"/>
    </row>
    <row r="298" spans="1:32" s="991" customFormat="1">
      <c r="A298" s="992" t="s">
        <v>680</v>
      </c>
      <c r="B298" s="992" t="s">
        <v>147</v>
      </c>
      <c r="C298" s="819">
        <v>0.9</v>
      </c>
      <c r="D298" s="993">
        <v>2582.16</v>
      </c>
      <c r="E298" s="993">
        <v>2784.28</v>
      </c>
      <c r="F298" s="993">
        <v>2834.67</v>
      </c>
      <c r="G298" s="993">
        <v>2906.58</v>
      </c>
      <c r="H298" s="993">
        <v>3064.63</v>
      </c>
      <c r="I298" s="993">
        <v>3229.97</v>
      </c>
      <c r="V298"/>
      <c r="W298"/>
      <c r="X298"/>
      <c r="Y298"/>
      <c r="Z298"/>
      <c r="AA298"/>
      <c r="AB298"/>
      <c r="AC298"/>
      <c r="AD298"/>
      <c r="AE298"/>
      <c r="AF298"/>
    </row>
    <row r="299" spans="1:32" s="991" customFormat="1">
      <c r="A299" s="992" t="s">
        <v>680</v>
      </c>
      <c r="B299" s="992" t="s">
        <v>148</v>
      </c>
      <c r="C299" s="819">
        <v>0.9</v>
      </c>
      <c r="D299" s="993"/>
      <c r="E299" s="993">
        <v>2355.52</v>
      </c>
      <c r="F299" s="993">
        <v>2388.86</v>
      </c>
      <c r="G299" s="993">
        <v>2430.5500000000002</v>
      </c>
      <c r="H299" s="993">
        <v>2469.42</v>
      </c>
      <c r="I299" s="993">
        <v>2569.4699999999998</v>
      </c>
      <c r="V299"/>
      <c r="W299"/>
      <c r="X299"/>
      <c r="Y299"/>
      <c r="Z299"/>
      <c r="AA299"/>
      <c r="AB299"/>
      <c r="AC299"/>
      <c r="AD299"/>
      <c r="AE299"/>
      <c r="AF299"/>
    </row>
    <row r="300" spans="1:32" s="991" customFormat="1">
      <c r="A300" s="1383" t="s">
        <v>766</v>
      </c>
      <c r="B300" s="1383"/>
      <c r="C300" s="1383"/>
      <c r="D300" s="1383"/>
      <c r="E300" s="1383"/>
      <c r="F300" s="1383"/>
      <c r="G300" s="1383"/>
      <c r="H300" s="1383"/>
      <c r="I300" s="1383"/>
      <c r="K300" s="998"/>
      <c r="L300" s="998"/>
      <c r="M300" s="998"/>
      <c r="N300" s="998"/>
      <c r="O300" s="998"/>
      <c r="P300" s="998"/>
      <c r="Q300" s="998"/>
      <c r="V300"/>
      <c r="W300"/>
      <c r="X300"/>
      <c r="Y300"/>
      <c r="Z300"/>
      <c r="AA300"/>
      <c r="AB300"/>
      <c r="AC300"/>
      <c r="AD300"/>
      <c r="AE300"/>
      <c r="AF300"/>
    </row>
    <row r="301" spans="1:32" s="991" customFormat="1">
      <c r="A301" s="992" t="s">
        <v>693</v>
      </c>
      <c r="B301" s="992" t="s">
        <v>31</v>
      </c>
      <c r="C301" s="819">
        <v>0.70279999999999998</v>
      </c>
      <c r="D301" s="993">
        <v>4458.2</v>
      </c>
      <c r="E301" s="993">
        <v>4571.79</v>
      </c>
      <c r="F301" s="993">
        <v>5134.51</v>
      </c>
      <c r="G301" s="993">
        <v>5556.51</v>
      </c>
      <c r="H301" s="993">
        <v>6189.53</v>
      </c>
      <c r="I301" s="993">
        <v>6366.06</v>
      </c>
      <c r="K301" s="998"/>
      <c r="L301" s="998"/>
      <c r="M301" s="998"/>
      <c r="N301" s="998"/>
      <c r="O301" s="998"/>
      <c r="P301" s="998"/>
      <c r="Q301" s="998"/>
      <c r="V301"/>
      <c r="W301"/>
      <c r="X301"/>
      <c r="Y301"/>
      <c r="Z301"/>
      <c r="AA301"/>
      <c r="AB301"/>
      <c r="AC301"/>
      <c r="AD301"/>
      <c r="AE301"/>
      <c r="AF301"/>
    </row>
    <row r="302" spans="1:32" s="991" customFormat="1">
      <c r="A302" s="992" t="s">
        <v>693</v>
      </c>
      <c r="B302" s="992" t="s">
        <v>30</v>
      </c>
      <c r="C302" s="819">
        <v>0.70279999999999998</v>
      </c>
      <c r="D302" s="993">
        <v>4110.5200000000004</v>
      </c>
      <c r="E302" s="993">
        <v>4395.96</v>
      </c>
      <c r="F302" s="993">
        <v>4853.1400000000003</v>
      </c>
      <c r="G302" s="993">
        <v>5134.51</v>
      </c>
      <c r="H302" s="993">
        <v>5697.17</v>
      </c>
      <c r="I302" s="993">
        <v>5859.16</v>
      </c>
      <c r="K302" s="998"/>
      <c r="L302" s="998"/>
      <c r="M302" s="998"/>
      <c r="N302" s="998"/>
      <c r="O302" s="998"/>
      <c r="P302" s="998"/>
      <c r="Q302" s="998"/>
      <c r="V302"/>
      <c r="W302"/>
      <c r="X302"/>
      <c r="Y302"/>
      <c r="Z302"/>
      <c r="AA302"/>
      <c r="AB302"/>
      <c r="AC302"/>
      <c r="AD302"/>
      <c r="AE302"/>
      <c r="AF302"/>
    </row>
    <row r="303" spans="1:32" s="991" customFormat="1">
      <c r="A303" s="992" t="s">
        <v>693</v>
      </c>
      <c r="B303" s="992" t="s">
        <v>29</v>
      </c>
      <c r="C303" s="819">
        <v>0.70279999999999998</v>
      </c>
      <c r="D303" s="993">
        <v>4026.38</v>
      </c>
      <c r="E303" s="993">
        <v>4304.54</v>
      </c>
      <c r="F303" s="993">
        <v>4614</v>
      </c>
      <c r="G303" s="993">
        <v>4993.8100000000004</v>
      </c>
      <c r="H303" s="993">
        <v>5415.82</v>
      </c>
      <c r="I303" s="993">
        <v>5569.51</v>
      </c>
      <c r="K303" s="998"/>
      <c r="L303" s="998"/>
      <c r="M303" s="998"/>
      <c r="N303" s="998"/>
      <c r="O303" s="998"/>
      <c r="P303" s="998"/>
      <c r="Q303" s="998"/>
      <c r="V303"/>
      <c r="W303"/>
      <c r="X303"/>
      <c r="Y303"/>
      <c r="Z303"/>
      <c r="AA303"/>
      <c r="AB303"/>
      <c r="AC303"/>
      <c r="AD303"/>
      <c r="AE303"/>
      <c r="AF303"/>
    </row>
    <row r="304" spans="1:32" s="991" customFormat="1">
      <c r="A304" s="992" t="s">
        <v>693</v>
      </c>
      <c r="B304" s="992" t="s">
        <v>28</v>
      </c>
      <c r="C304" s="819">
        <v>0.70279999999999998</v>
      </c>
      <c r="D304" s="993">
        <v>3884.14</v>
      </c>
      <c r="E304" s="993">
        <v>4149.76</v>
      </c>
      <c r="F304" s="993">
        <v>4431.1499999999996</v>
      </c>
      <c r="G304" s="993">
        <v>4754.68</v>
      </c>
      <c r="H304" s="993">
        <v>5275.17</v>
      </c>
      <c r="I304" s="993">
        <v>5424.69</v>
      </c>
      <c r="K304" s="998"/>
      <c r="L304" s="998"/>
      <c r="M304" s="998"/>
      <c r="N304" s="998"/>
      <c r="O304" s="998"/>
      <c r="P304" s="998"/>
      <c r="Q304" s="998"/>
      <c r="V304"/>
      <c r="W304"/>
      <c r="X304"/>
      <c r="Y304"/>
      <c r="Z304"/>
      <c r="AA304"/>
      <c r="AB304"/>
      <c r="AC304"/>
      <c r="AD304"/>
      <c r="AE304"/>
      <c r="AF304"/>
    </row>
    <row r="305" spans="1:32" s="991" customFormat="1">
      <c r="A305" s="992" t="s">
        <v>693</v>
      </c>
      <c r="B305" s="992" t="s">
        <v>9</v>
      </c>
      <c r="C305" s="819">
        <v>0.70279999999999998</v>
      </c>
      <c r="D305" s="993">
        <v>3847.03</v>
      </c>
      <c r="E305" s="993">
        <v>4109.38</v>
      </c>
      <c r="F305" s="993">
        <v>4422.05</v>
      </c>
      <c r="G305" s="993">
        <v>4740.1000000000004</v>
      </c>
      <c r="H305" s="993">
        <v>5091.8100000000004</v>
      </c>
      <c r="I305" s="993">
        <v>5235.93</v>
      </c>
      <c r="K305" s="998"/>
      <c r="L305" s="998"/>
      <c r="M305" s="998"/>
      <c r="N305" s="998"/>
      <c r="O305" s="998"/>
      <c r="P305" s="998"/>
      <c r="Q305" s="998"/>
      <c r="V305"/>
      <c r="W305"/>
      <c r="X305"/>
      <c r="Y305"/>
      <c r="Z305"/>
      <c r="AA305"/>
      <c r="AB305"/>
      <c r="AC305"/>
      <c r="AD305"/>
      <c r="AE305"/>
      <c r="AF305"/>
    </row>
    <row r="306" spans="1:32" s="991" customFormat="1">
      <c r="A306" s="992" t="s">
        <v>693</v>
      </c>
      <c r="B306" s="992" t="s">
        <v>4</v>
      </c>
      <c r="C306" s="819">
        <v>0.70279999999999998</v>
      </c>
      <c r="D306" s="993">
        <v>3756.97</v>
      </c>
      <c r="E306" s="993">
        <v>4012.6</v>
      </c>
      <c r="F306" s="993">
        <v>4360.8</v>
      </c>
      <c r="G306" s="993">
        <v>4642.12</v>
      </c>
      <c r="H306" s="993">
        <v>4993.8100000000004</v>
      </c>
      <c r="I306" s="993">
        <v>5135.05</v>
      </c>
      <c r="K306" s="998"/>
      <c r="L306" s="998"/>
      <c r="M306" s="998"/>
      <c r="N306" s="998"/>
      <c r="O306" s="998"/>
      <c r="P306" s="998"/>
      <c r="Q306" s="998"/>
      <c r="V306"/>
      <c r="W306"/>
      <c r="X306"/>
      <c r="Y306"/>
      <c r="Z306"/>
      <c r="AA306"/>
      <c r="AB306"/>
      <c r="AC306"/>
      <c r="AD306"/>
      <c r="AE306"/>
      <c r="AF306"/>
    </row>
    <row r="307" spans="1:32" s="991" customFormat="1">
      <c r="A307" s="992" t="s">
        <v>693</v>
      </c>
      <c r="B307" s="992" t="s">
        <v>3</v>
      </c>
      <c r="C307" s="819">
        <v>0.79510000000000003</v>
      </c>
      <c r="D307" s="993">
        <v>3747.09</v>
      </c>
      <c r="E307" s="993">
        <v>4002.01</v>
      </c>
      <c r="F307" s="993">
        <v>4335.6400000000003</v>
      </c>
      <c r="G307" s="993">
        <v>4631.04</v>
      </c>
      <c r="H307" s="993">
        <v>4996.8</v>
      </c>
      <c r="I307" s="993">
        <v>5138.12</v>
      </c>
      <c r="K307" s="998"/>
      <c r="L307" s="998"/>
      <c r="M307" s="998"/>
      <c r="N307" s="998"/>
      <c r="O307" s="998"/>
      <c r="P307" s="998"/>
      <c r="Q307" s="998"/>
      <c r="V307"/>
      <c r="W307"/>
      <c r="X307"/>
      <c r="Y307"/>
      <c r="Z307"/>
      <c r="AA307"/>
      <c r="AB307"/>
      <c r="AC307"/>
      <c r="AD307"/>
      <c r="AE307"/>
      <c r="AF307"/>
    </row>
    <row r="308" spans="1:32" s="991" customFormat="1">
      <c r="A308" s="992" t="s">
        <v>693</v>
      </c>
      <c r="B308" s="992" t="s">
        <v>60</v>
      </c>
      <c r="C308" s="819">
        <v>0.79510000000000003</v>
      </c>
      <c r="D308" s="993">
        <v>3697.55</v>
      </c>
      <c r="E308" s="993">
        <v>3948.84</v>
      </c>
      <c r="F308" s="993">
        <v>4125.3900000000003</v>
      </c>
      <c r="G308" s="993">
        <v>4575.55</v>
      </c>
      <c r="H308" s="993">
        <v>4927.22</v>
      </c>
      <c r="I308" s="993">
        <v>5066.5</v>
      </c>
      <c r="K308" s="998"/>
      <c r="L308" s="998"/>
      <c r="M308" s="998"/>
      <c r="N308" s="998"/>
      <c r="O308" s="998"/>
      <c r="P308" s="998"/>
      <c r="Q308" s="998"/>
      <c r="V308"/>
      <c r="W308"/>
      <c r="X308"/>
      <c r="Y308"/>
      <c r="Z308"/>
      <c r="AA308"/>
      <c r="AB308"/>
      <c r="AC308"/>
      <c r="AD308"/>
      <c r="AE308"/>
      <c r="AF308"/>
    </row>
    <row r="309" spans="1:32" s="991" customFormat="1">
      <c r="A309" s="992" t="s">
        <v>693</v>
      </c>
      <c r="B309" s="992" t="s">
        <v>59</v>
      </c>
      <c r="C309" s="819">
        <v>0.79510000000000003</v>
      </c>
      <c r="D309" s="993">
        <v>3631.49</v>
      </c>
      <c r="E309" s="993">
        <v>3877.94</v>
      </c>
      <c r="F309" s="993">
        <v>4053</v>
      </c>
      <c r="G309" s="993">
        <v>4501.47</v>
      </c>
      <c r="H309" s="993">
        <v>4853.1400000000003</v>
      </c>
      <c r="I309" s="993">
        <v>4990.22</v>
      </c>
      <c r="K309" s="998"/>
      <c r="L309" s="998"/>
      <c r="M309" s="998"/>
      <c r="N309" s="998"/>
      <c r="O309" s="998"/>
      <c r="P309" s="998"/>
      <c r="Q309" s="998"/>
      <c r="V309"/>
      <c r="W309"/>
      <c r="X309"/>
      <c r="Y309"/>
      <c r="Z309"/>
      <c r="AA309"/>
      <c r="AB309"/>
      <c r="AC309"/>
      <c r="AD309"/>
      <c r="AE309"/>
      <c r="AF309"/>
    </row>
    <row r="310" spans="1:32" s="991" customFormat="1">
      <c r="A310" s="992" t="s">
        <v>693</v>
      </c>
      <c r="B310" s="992" t="s">
        <v>26</v>
      </c>
      <c r="C310" s="819">
        <v>0.79510000000000003</v>
      </c>
      <c r="D310" s="993">
        <v>3371.39</v>
      </c>
      <c r="E310" s="993">
        <v>3598.79</v>
      </c>
      <c r="F310" s="993">
        <v>3864.55</v>
      </c>
      <c r="G310" s="993">
        <v>4253.22</v>
      </c>
      <c r="H310" s="993">
        <v>4620.71</v>
      </c>
      <c r="I310" s="993">
        <v>4902.4399999999996</v>
      </c>
      <c r="K310" s="998"/>
      <c r="L310" s="998"/>
      <c r="M310" s="998"/>
      <c r="N310" s="998"/>
      <c r="O310" s="998"/>
      <c r="P310" s="998"/>
      <c r="Q310" s="998"/>
      <c r="V310"/>
      <c r="W310"/>
      <c r="X310"/>
      <c r="Y310"/>
      <c r="Z310"/>
      <c r="AA310"/>
      <c r="AB310"/>
      <c r="AC310"/>
      <c r="AD310"/>
      <c r="AE310"/>
      <c r="AF310"/>
    </row>
    <row r="311" spans="1:32" s="991" customFormat="1">
      <c r="A311" s="992" t="s">
        <v>693</v>
      </c>
      <c r="B311" s="992" t="s">
        <v>62</v>
      </c>
      <c r="C311" s="819">
        <v>0.84509999999999996</v>
      </c>
      <c r="D311" s="993">
        <v>3371.39</v>
      </c>
      <c r="E311" s="993">
        <v>3598.79</v>
      </c>
      <c r="F311" s="993">
        <v>3864.55</v>
      </c>
      <c r="G311" s="993">
        <v>4253.22</v>
      </c>
      <c r="H311" s="993">
        <v>4620.71</v>
      </c>
      <c r="I311" s="993">
        <v>4902.4399999999996</v>
      </c>
      <c r="K311" s="998"/>
      <c r="L311" s="998"/>
      <c r="M311" s="998"/>
      <c r="N311" s="998"/>
      <c r="O311" s="998"/>
      <c r="P311" s="998"/>
      <c r="Q311" s="998"/>
      <c r="V311"/>
      <c r="W311"/>
      <c r="X311"/>
      <c r="Y311"/>
      <c r="Z311"/>
      <c r="AA311"/>
      <c r="AB311"/>
      <c r="AC311"/>
      <c r="AD311"/>
      <c r="AE311"/>
      <c r="AF311"/>
    </row>
    <row r="312" spans="1:32" s="991" customFormat="1">
      <c r="A312" s="992" t="s">
        <v>693</v>
      </c>
      <c r="B312" s="992" t="s">
        <v>61</v>
      </c>
      <c r="C312" s="819">
        <v>0.84509999999999996</v>
      </c>
      <c r="D312" s="993">
        <v>3303.85</v>
      </c>
      <c r="E312" s="993">
        <v>3526.31</v>
      </c>
      <c r="F312" s="993">
        <v>3755.83</v>
      </c>
      <c r="G312" s="993">
        <v>3973.29</v>
      </c>
      <c r="H312" s="993">
        <v>4185.8599999999997</v>
      </c>
      <c r="I312" s="993">
        <v>4409.3900000000003</v>
      </c>
      <c r="K312" s="998"/>
      <c r="L312" s="998"/>
      <c r="M312" s="998"/>
      <c r="N312" s="998"/>
      <c r="O312" s="998"/>
      <c r="P312" s="998"/>
      <c r="Q312" s="998"/>
      <c r="V312"/>
      <c r="W312"/>
      <c r="X312"/>
      <c r="Y312"/>
      <c r="Z312"/>
      <c r="AA312"/>
      <c r="AB312"/>
      <c r="AC312"/>
      <c r="AD312"/>
      <c r="AE312"/>
      <c r="AF312"/>
    </row>
    <row r="313" spans="1:32" s="991" customFormat="1">
      <c r="A313" s="992" t="s">
        <v>693</v>
      </c>
      <c r="B313" s="992" t="s">
        <v>25</v>
      </c>
      <c r="C313" s="819">
        <v>0.84509999999999996</v>
      </c>
      <c r="D313" s="993">
        <v>3223.59</v>
      </c>
      <c r="E313" s="993">
        <v>3440.19</v>
      </c>
      <c r="F313" s="993">
        <v>3655.7</v>
      </c>
      <c r="G313" s="993">
        <v>3871.17</v>
      </c>
      <c r="H313" s="993">
        <v>4032.82</v>
      </c>
      <c r="I313" s="993">
        <v>4276.3999999999996</v>
      </c>
      <c r="K313" s="998"/>
      <c r="L313" s="998"/>
      <c r="M313" s="998"/>
      <c r="N313" s="998"/>
      <c r="O313" s="998"/>
      <c r="P313" s="998"/>
      <c r="Q313" s="998"/>
      <c r="V313"/>
      <c r="W313"/>
      <c r="X313"/>
      <c r="Y313"/>
      <c r="Z313"/>
      <c r="AA313"/>
      <c r="AB313"/>
      <c r="AC313"/>
      <c r="AD313"/>
      <c r="AE313"/>
      <c r="AF313"/>
    </row>
    <row r="314" spans="1:32" s="991" customFormat="1">
      <c r="A314" s="992" t="s">
        <v>693</v>
      </c>
      <c r="B314" s="992" t="s">
        <v>24</v>
      </c>
      <c r="C314" s="819">
        <v>0.84509999999999996</v>
      </c>
      <c r="D314" s="993">
        <v>3091.81</v>
      </c>
      <c r="E314" s="993">
        <v>3298.76</v>
      </c>
      <c r="F314" s="993">
        <v>3487.33</v>
      </c>
      <c r="G314" s="993">
        <v>3615.3</v>
      </c>
      <c r="H314" s="993">
        <v>3736.51</v>
      </c>
      <c r="I314" s="993">
        <v>3925.36</v>
      </c>
      <c r="K314" s="998"/>
      <c r="L314" s="998"/>
      <c r="M314" s="998"/>
      <c r="N314" s="998"/>
      <c r="O314" s="998"/>
      <c r="P314" s="998"/>
      <c r="Q314" s="998"/>
      <c r="V314"/>
      <c r="W314"/>
      <c r="X314"/>
      <c r="Y314"/>
      <c r="Z314"/>
      <c r="AA314"/>
      <c r="AB314"/>
      <c r="AC314"/>
      <c r="AD314"/>
      <c r="AE314"/>
      <c r="AF314"/>
    </row>
    <row r="315" spans="1:32" s="991" customFormat="1">
      <c r="A315" s="992" t="s">
        <v>693</v>
      </c>
      <c r="B315" s="992" t="s">
        <v>23</v>
      </c>
      <c r="C315" s="819">
        <v>0.84509999999999996</v>
      </c>
      <c r="D315" s="993">
        <v>2924.89</v>
      </c>
      <c r="E315" s="993">
        <v>3119.62</v>
      </c>
      <c r="F315" s="993">
        <v>3300.78</v>
      </c>
      <c r="G315" s="993">
        <v>3467.12</v>
      </c>
      <c r="H315" s="993">
        <v>3543.23</v>
      </c>
      <c r="I315" s="993">
        <v>3634.14</v>
      </c>
      <c r="K315" s="998"/>
      <c r="L315" s="998"/>
      <c r="M315" s="998"/>
      <c r="N315" s="998"/>
      <c r="O315" s="998"/>
      <c r="P315" s="998"/>
      <c r="Q315" s="998"/>
      <c r="V315"/>
      <c r="W315"/>
      <c r="X315"/>
      <c r="Y315"/>
      <c r="Z315"/>
      <c r="AA315"/>
      <c r="AB315"/>
      <c r="AC315"/>
      <c r="AD315"/>
      <c r="AE315"/>
      <c r="AF315"/>
    </row>
    <row r="316" spans="1:32" s="991" customFormat="1">
      <c r="A316" s="992" t="s">
        <v>693</v>
      </c>
      <c r="B316" s="992" t="s">
        <v>22</v>
      </c>
      <c r="C316" s="819">
        <v>0.84509999999999996</v>
      </c>
      <c r="D316" s="993">
        <v>2719.14</v>
      </c>
      <c r="E316" s="993">
        <v>2838.41</v>
      </c>
      <c r="F316" s="993">
        <v>2926.64</v>
      </c>
      <c r="G316" s="993">
        <v>3022.45</v>
      </c>
      <c r="H316" s="993">
        <v>3130.19</v>
      </c>
      <c r="I316" s="993">
        <v>3237.95</v>
      </c>
      <c r="K316" s="998"/>
      <c r="L316" s="998"/>
      <c r="M316" s="998"/>
      <c r="N316" s="998"/>
      <c r="O316" s="998"/>
      <c r="P316" s="998"/>
      <c r="Q316" s="998"/>
      <c r="V316"/>
      <c r="W316"/>
      <c r="X316"/>
      <c r="Y316"/>
      <c r="Z316"/>
      <c r="AA316"/>
      <c r="AB316"/>
      <c r="AC316"/>
      <c r="AD316"/>
      <c r="AE316"/>
      <c r="AF316"/>
    </row>
    <row r="317" spans="1:32" s="991" customFormat="1">
      <c r="A317" s="992" t="s">
        <v>693</v>
      </c>
      <c r="B317" s="992" t="s">
        <v>694</v>
      </c>
      <c r="C317" s="819">
        <v>0.51780000000000004</v>
      </c>
      <c r="D317" s="993">
        <v>5504</v>
      </c>
      <c r="E317" s="993">
        <v>5863.92</v>
      </c>
      <c r="F317" s="993">
        <v>6265.4</v>
      </c>
      <c r="G317" s="993">
        <v>6813.49</v>
      </c>
      <c r="H317" s="993">
        <v>7377.29</v>
      </c>
      <c r="I317" s="993">
        <v>7589.03</v>
      </c>
      <c r="K317" s="998"/>
      <c r="L317" s="998"/>
      <c r="M317" s="998"/>
      <c r="N317" s="998"/>
      <c r="O317" s="998"/>
      <c r="P317" s="998"/>
      <c r="Q317" s="998"/>
      <c r="V317"/>
      <c r="W317"/>
      <c r="X317"/>
      <c r="Y317"/>
      <c r="Z317"/>
      <c r="AA317"/>
      <c r="AB317"/>
      <c r="AC317"/>
      <c r="AD317"/>
      <c r="AE317"/>
      <c r="AF317"/>
    </row>
    <row r="318" spans="1:32" s="991" customFormat="1">
      <c r="A318" s="992" t="s">
        <v>693</v>
      </c>
      <c r="B318" s="992" t="s">
        <v>695</v>
      </c>
      <c r="C318" s="819">
        <v>0.51780000000000004</v>
      </c>
      <c r="D318" s="993">
        <v>5003.84</v>
      </c>
      <c r="E318" s="993">
        <v>5329.75</v>
      </c>
      <c r="F318" s="993">
        <v>5755.37</v>
      </c>
      <c r="G318" s="993">
        <v>6227.68</v>
      </c>
      <c r="H318" s="993">
        <v>6754.16</v>
      </c>
      <c r="I318" s="993">
        <v>6954.68</v>
      </c>
      <c r="K318" s="998"/>
      <c r="L318" s="998"/>
      <c r="M318" s="998"/>
      <c r="N318" s="998"/>
      <c r="O318" s="998"/>
      <c r="P318" s="998"/>
      <c r="Q318" s="998"/>
      <c r="V318"/>
      <c r="W318"/>
      <c r="X318"/>
      <c r="Y318"/>
      <c r="Z318"/>
      <c r="AA318"/>
      <c r="AB318"/>
      <c r="AC318"/>
      <c r="AD318"/>
      <c r="AE318"/>
      <c r="AF318"/>
    </row>
    <row r="319" spans="1:32" s="991" customFormat="1">
      <c r="A319" s="992" t="s">
        <v>693</v>
      </c>
      <c r="B319" s="992" t="s">
        <v>696</v>
      </c>
      <c r="C319" s="819">
        <v>0.51780000000000004</v>
      </c>
      <c r="D319" s="993">
        <v>4628.76</v>
      </c>
      <c r="E319" s="993">
        <v>4985.95</v>
      </c>
      <c r="F319" s="993">
        <v>5392.57</v>
      </c>
      <c r="G319" s="993">
        <v>5834.04</v>
      </c>
      <c r="H319" s="993">
        <v>6353.53</v>
      </c>
      <c r="I319" s="993">
        <v>6535.02</v>
      </c>
      <c r="K319" s="998"/>
      <c r="L319" s="998"/>
      <c r="M319" s="998"/>
      <c r="N319" s="998"/>
      <c r="O319" s="998"/>
      <c r="P319" s="998"/>
      <c r="Q319" s="998"/>
      <c r="V319"/>
      <c r="W319"/>
      <c r="X319"/>
      <c r="Y319"/>
      <c r="Z319"/>
      <c r="AA319"/>
      <c r="AB319"/>
      <c r="AC319"/>
      <c r="AD319"/>
      <c r="AE319"/>
      <c r="AF319"/>
    </row>
    <row r="320" spans="1:32" s="991" customFormat="1">
      <c r="A320" s="992" t="s">
        <v>693</v>
      </c>
      <c r="B320" s="992" t="s">
        <v>697</v>
      </c>
      <c r="C320" s="819">
        <v>0.70279999999999998</v>
      </c>
      <c r="D320" s="993">
        <v>4170.32</v>
      </c>
      <c r="E320" s="993">
        <v>4581.34</v>
      </c>
      <c r="F320" s="993">
        <v>5061.67</v>
      </c>
      <c r="G320" s="993">
        <v>5594.63</v>
      </c>
      <c r="H320" s="993">
        <v>6220.01</v>
      </c>
      <c r="I320" s="993">
        <v>6397.55</v>
      </c>
      <c r="K320" s="998"/>
      <c r="L320" s="998"/>
      <c r="M320" s="998"/>
      <c r="N320" s="998"/>
      <c r="O320" s="998"/>
      <c r="P320" s="998"/>
      <c r="Q320" s="998"/>
      <c r="V320"/>
      <c r="W320"/>
      <c r="X320"/>
      <c r="Y320"/>
      <c r="Z320"/>
      <c r="AA320"/>
      <c r="AB320"/>
      <c r="AC320"/>
      <c r="AD320"/>
      <c r="AE320"/>
      <c r="AF320"/>
    </row>
    <row r="321" spans="1:37" s="991" customFormat="1">
      <c r="A321" s="992" t="s">
        <v>693</v>
      </c>
      <c r="B321" s="992" t="s">
        <v>698</v>
      </c>
      <c r="C321" s="819">
        <v>0.70279999999999998</v>
      </c>
      <c r="D321" s="993">
        <v>4032.38</v>
      </c>
      <c r="E321" s="993">
        <v>4410.41</v>
      </c>
      <c r="F321" s="993">
        <v>4765.62</v>
      </c>
      <c r="G321" s="993">
        <v>5151.01</v>
      </c>
      <c r="H321" s="993">
        <v>5678.44</v>
      </c>
      <c r="I321" s="993">
        <v>5839.97</v>
      </c>
      <c r="K321" s="998"/>
      <c r="L321" s="998"/>
      <c r="M321" s="998"/>
      <c r="N321" s="998"/>
      <c r="O321" s="998"/>
      <c r="P321" s="998"/>
      <c r="Q321" s="998"/>
      <c r="V321"/>
      <c r="W321"/>
      <c r="X321"/>
      <c r="Y321"/>
      <c r="Z321"/>
      <c r="AA321"/>
      <c r="AB321"/>
      <c r="AC321"/>
      <c r="AD321"/>
      <c r="AE321"/>
      <c r="AF321"/>
    </row>
    <row r="322" spans="1:37" s="991" customFormat="1">
      <c r="A322" s="992" t="s">
        <v>693</v>
      </c>
      <c r="B322" s="992" t="s">
        <v>699</v>
      </c>
      <c r="C322" s="819">
        <v>0.70279999999999998</v>
      </c>
      <c r="D322" s="993">
        <v>3895.33</v>
      </c>
      <c r="E322" s="993">
        <v>4191.53</v>
      </c>
      <c r="F322" s="993">
        <v>4528.25</v>
      </c>
      <c r="G322" s="993">
        <v>4893.4399999999996</v>
      </c>
      <c r="H322" s="993">
        <v>5300.1</v>
      </c>
      <c r="I322" s="993">
        <v>5433.63</v>
      </c>
      <c r="K322" s="998"/>
      <c r="L322" s="998"/>
      <c r="M322" s="998"/>
      <c r="N322" s="998"/>
      <c r="O322" s="998"/>
      <c r="P322" s="998"/>
      <c r="Q322" s="998"/>
      <c r="V322"/>
      <c r="W322"/>
      <c r="X322"/>
      <c r="Y322"/>
      <c r="Z322"/>
      <c r="AA322"/>
      <c r="AB322"/>
      <c r="AC322"/>
      <c r="AD322"/>
      <c r="AE322"/>
      <c r="AF322"/>
    </row>
    <row r="323" spans="1:37" s="991" customFormat="1">
      <c r="A323" s="992" t="s">
        <v>693</v>
      </c>
      <c r="B323" s="992" t="s">
        <v>700</v>
      </c>
      <c r="C323" s="819">
        <v>0.70279999999999998</v>
      </c>
      <c r="D323" s="993">
        <v>3787.84</v>
      </c>
      <c r="E323" s="993">
        <v>4052.08</v>
      </c>
      <c r="F323" s="993">
        <v>4339.43</v>
      </c>
      <c r="G323" s="993">
        <v>4649.0600000000004</v>
      </c>
      <c r="H323" s="993">
        <v>4981.91</v>
      </c>
      <c r="I323" s="993">
        <v>5188.3500000000004</v>
      </c>
      <c r="K323" s="998"/>
      <c r="L323" s="998"/>
      <c r="M323" s="998"/>
      <c r="N323" s="998"/>
      <c r="O323" s="998"/>
      <c r="P323" s="998"/>
      <c r="Q323" s="998"/>
      <c r="V323"/>
      <c r="W323"/>
      <c r="X323"/>
      <c r="Y323"/>
      <c r="Z323"/>
      <c r="AA323"/>
      <c r="AB323"/>
      <c r="AC323"/>
      <c r="AD323"/>
      <c r="AE323"/>
      <c r="AF323"/>
    </row>
    <row r="324" spans="1:37" s="991" customFormat="1">
      <c r="A324" s="992" t="s">
        <v>693</v>
      </c>
      <c r="B324" s="992" t="s">
        <v>701</v>
      </c>
      <c r="C324" s="819">
        <v>0.70279999999999998</v>
      </c>
      <c r="D324" s="993">
        <v>3566.89</v>
      </c>
      <c r="E324" s="993">
        <v>3814.56</v>
      </c>
      <c r="F324" s="993">
        <v>3969.97</v>
      </c>
      <c r="G324" s="993">
        <v>4429.8900000000003</v>
      </c>
      <c r="H324" s="993">
        <v>4702.42</v>
      </c>
      <c r="I324" s="993">
        <v>4853.82</v>
      </c>
      <c r="K324" s="998"/>
      <c r="L324" s="998"/>
      <c r="M324" s="998"/>
      <c r="N324" s="998"/>
      <c r="O324" s="998"/>
      <c r="P324" s="998"/>
      <c r="Q324" s="998"/>
      <c r="V324"/>
      <c r="W324"/>
      <c r="X324"/>
      <c r="Y324"/>
      <c r="Z324"/>
      <c r="AA324"/>
      <c r="AB324"/>
      <c r="AC324"/>
      <c r="AD324"/>
      <c r="AE324"/>
      <c r="AF324"/>
    </row>
    <row r="325" spans="1:37" s="991" customFormat="1">
      <c r="A325" s="992" t="s">
        <v>693</v>
      </c>
      <c r="B325" s="992" t="s">
        <v>690</v>
      </c>
      <c r="C325" s="819">
        <v>0.70279999999999998</v>
      </c>
      <c r="D325" s="993">
        <v>3448.96</v>
      </c>
      <c r="E325" s="993">
        <v>3662.32</v>
      </c>
      <c r="F325" s="993">
        <v>3869.96</v>
      </c>
      <c r="G325" s="993">
        <v>4331.88</v>
      </c>
      <c r="H325" s="993">
        <v>4436.3900000000003</v>
      </c>
      <c r="I325" s="993">
        <v>4562.34</v>
      </c>
      <c r="K325" s="998"/>
      <c r="L325" s="998"/>
      <c r="M325" s="998"/>
      <c r="N325" s="998"/>
      <c r="O325" s="998"/>
      <c r="P325" s="998"/>
      <c r="Q325" s="998"/>
      <c r="V325"/>
      <c r="W325"/>
      <c r="X325"/>
      <c r="Y325"/>
      <c r="Z325"/>
      <c r="AA325"/>
      <c r="AB325"/>
      <c r="AC325"/>
      <c r="AD325"/>
      <c r="AE325"/>
      <c r="AF325"/>
    </row>
    <row r="326" spans="1:37" s="991" customFormat="1">
      <c r="A326" s="992" t="s">
        <v>693</v>
      </c>
      <c r="B326" s="992" t="s">
        <v>600</v>
      </c>
      <c r="C326" s="819">
        <v>0.84509999999999996</v>
      </c>
      <c r="D326" s="993">
        <v>3281.44</v>
      </c>
      <c r="E326" s="993">
        <v>3486.59</v>
      </c>
      <c r="F326" s="993">
        <v>3628.68</v>
      </c>
      <c r="G326" s="993">
        <v>3770.54</v>
      </c>
      <c r="H326" s="993">
        <v>3922.69</v>
      </c>
      <c r="I326" s="993">
        <v>3995.85</v>
      </c>
      <c r="K326" s="998"/>
      <c r="L326" s="998"/>
      <c r="M326" s="998"/>
      <c r="N326" s="998"/>
      <c r="O326" s="998"/>
      <c r="P326" s="998"/>
      <c r="Q326" s="998"/>
      <c r="V326"/>
      <c r="W326"/>
      <c r="X326"/>
      <c r="Y326"/>
      <c r="Z326"/>
      <c r="AA326"/>
      <c r="AB326"/>
      <c r="AC326"/>
      <c r="AD326"/>
      <c r="AE326"/>
      <c r="AF326"/>
    </row>
    <row r="327" spans="1:37" s="991" customFormat="1">
      <c r="A327" s="992" t="s">
        <v>693</v>
      </c>
      <c r="B327" s="992" t="s">
        <v>198</v>
      </c>
      <c r="C327" s="819">
        <v>0.84509999999999996</v>
      </c>
      <c r="D327" s="993">
        <v>3095.23</v>
      </c>
      <c r="E327" s="993">
        <v>3331.58</v>
      </c>
      <c r="F327" s="993">
        <v>3472.38</v>
      </c>
      <c r="G327" s="993">
        <v>3614.47</v>
      </c>
      <c r="H327" s="993">
        <v>3748.49</v>
      </c>
      <c r="I327" s="993">
        <v>3820.45</v>
      </c>
      <c r="K327" s="998"/>
      <c r="L327" s="998"/>
      <c r="M327" s="998"/>
      <c r="N327" s="998"/>
      <c r="O327" s="998"/>
      <c r="P327" s="998"/>
      <c r="Q327" s="998"/>
      <c r="V327"/>
      <c r="W327"/>
      <c r="X327"/>
      <c r="Y327"/>
      <c r="Z327"/>
      <c r="AA327"/>
      <c r="AB327"/>
      <c r="AC327"/>
      <c r="AD327"/>
      <c r="AE327"/>
      <c r="AF327"/>
    </row>
    <row r="328" spans="1:37" s="991" customFormat="1">
      <c r="A328" s="992" t="s">
        <v>693</v>
      </c>
      <c r="B328" s="992" t="s">
        <v>702</v>
      </c>
      <c r="C328" s="819">
        <v>0.84509999999999996</v>
      </c>
      <c r="D328" s="993">
        <v>3042.04</v>
      </c>
      <c r="E328" s="993">
        <v>3236.55</v>
      </c>
      <c r="F328" s="993">
        <v>3372.94</v>
      </c>
      <c r="G328" s="993">
        <v>3507.92</v>
      </c>
      <c r="H328" s="993">
        <v>3640.49</v>
      </c>
      <c r="I328" s="993">
        <v>3708.02</v>
      </c>
      <c r="K328" s="998"/>
      <c r="L328" s="998"/>
      <c r="M328" s="998"/>
      <c r="N328" s="998"/>
      <c r="O328" s="998"/>
      <c r="P328" s="998"/>
      <c r="Q328" s="998"/>
      <c r="V328"/>
      <c r="W328"/>
      <c r="X328"/>
      <c r="Y328"/>
      <c r="Z328"/>
      <c r="AA328"/>
      <c r="AB328"/>
      <c r="AC328"/>
      <c r="AD328"/>
      <c r="AE328"/>
      <c r="AF328"/>
    </row>
    <row r="329" spans="1:37" s="991" customFormat="1">
      <c r="A329" s="992" t="s">
        <v>693</v>
      </c>
      <c r="B329" s="992" t="s">
        <v>703</v>
      </c>
      <c r="C329" s="819">
        <v>0.84509999999999996</v>
      </c>
      <c r="D329" s="993">
        <v>2928.99</v>
      </c>
      <c r="E329" s="993">
        <v>3117.67</v>
      </c>
      <c r="F329" s="993">
        <v>3245.11</v>
      </c>
      <c r="G329" s="993">
        <v>3380.06</v>
      </c>
      <c r="H329" s="993">
        <v>3505.47</v>
      </c>
      <c r="I329" s="993">
        <v>3570.28</v>
      </c>
      <c r="K329" s="998"/>
      <c r="L329" s="998"/>
      <c r="M329" s="998"/>
      <c r="N329" s="998"/>
      <c r="O329" s="998"/>
      <c r="P329" s="998"/>
      <c r="Q329" s="998"/>
      <c r="V329"/>
      <c r="W329"/>
      <c r="X329"/>
      <c r="Y329"/>
      <c r="Z329"/>
      <c r="AA329"/>
      <c r="AB329"/>
      <c r="AC329"/>
      <c r="AD329"/>
      <c r="AE329"/>
      <c r="AF329"/>
    </row>
    <row r="330" spans="1:37" s="991" customFormat="1">
      <c r="A330" s="992" t="s">
        <v>693</v>
      </c>
      <c r="B330" s="992" t="s">
        <v>704</v>
      </c>
      <c r="C330" s="819">
        <v>0.84509999999999996</v>
      </c>
      <c r="D330" s="993">
        <v>2802.62</v>
      </c>
      <c r="E330" s="993">
        <v>2993.55</v>
      </c>
      <c r="F330" s="993">
        <v>3153.75</v>
      </c>
      <c r="G330" s="993">
        <v>3253.48</v>
      </c>
      <c r="H330" s="993">
        <v>3353.2</v>
      </c>
      <c r="I330" s="993">
        <v>3411.6</v>
      </c>
      <c r="K330" s="998"/>
      <c r="L330" s="998"/>
      <c r="M330" s="998"/>
      <c r="N330" s="998"/>
      <c r="O330" s="998"/>
      <c r="P330" s="998"/>
      <c r="Q330" s="998"/>
      <c r="V330"/>
      <c r="W330"/>
      <c r="X330"/>
      <c r="Y330"/>
      <c r="Z330"/>
      <c r="AA330"/>
      <c r="AB330"/>
      <c r="AC330"/>
      <c r="AD330"/>
      <c r="AE330"/>
      <c r="AF330"/>
    </row>
    <row r="331" spans="1:37" s="991" customFormat="1">
      <c r="A331" s="992" t="s">
        <v>693</v>
      </c>
      <c r="B331" s="992" t="s">
        <v>705</v>
      </c>
      <c r="C331" s="819">
        <v>0.84509999999999996</v>
      </c>
      <c r="D331" s="993">
        <v>2762.69</v>
      </c>
      <c r="E331" s="993">
        <v>2968.02</v>
      </c>
      <c r="F331" s="993">
        <v>3017.99</v>
      </c>
      <c r="G331" s="993">
        <v>3132.21</v>
      </c>
      <c r="H331" s="993">
        <v>3217.92</v>
      </c>
      <c r="I331" s="993">
        <v>3296.43</v>
      </c>
      <c r="K331" s="998"/>
      <c r="L331" s="998"/>
      <c r="M331" s="998"/>
      <c r="N331" s="998"/>
      <c r="O331" s="998"/>
      <c r="P331" s="998"/>
      <c r="Q331" s="998"/>
      <c r="V331"/>
      <c r="W331"/>
      <c r="X331"/>
      <c r="Y331"/>
      <c r="Z331"/>
      <c r="AA331"/>
      <c r="AB331"/>
      <c r="AC331"/>
      <c r="AD331"/>
      <c r="AE331"/>
      <c r="AF331"/>
    </row>
    <row r="332" spans="1:37" s="991" customFormat="1">
      <c r="A332" s="992" t="s">
        <v>693</v>
      </c>
      <c r="B332" s="992" t="s">
        <v>706</v>
      </c>
      <c r="C332" s="819">
        <v>0.84509999999999996</v>
      </c>
      <c r="D332" s="993">
        <v>2582.16</v>
      </c>
      <c r="E332" s="993">
        <v>2784.28</v>
      </c>
      <c r="F332" s="993">
        <v>2834.67</v>
      </c>
      <c r="G332" s="993">
        <v>2906.58</v>
      </c>
      <c r="H332" s="993">
        <v>3064.63</v>
      </c>
      <c r="I332" s="993">
        <v>3229.97</v>
      </c>
      <c r="K332" s="998"/>
      <c r="L332" s="998"/>
      <c r="M332" s="998"/>
      <c r="N332" s="998"/>
      <c r="O332" s="998"/>
      <c r="P332" s="998"/>
      <c r="Q332" s="998"/>
      <c r="V332"/>
      <c r="W332"/>
      <c r="X332"/>
      <c r="Y332"/>
      <c r="Z332"/>
      <c r="AA332"/>
      <c r="AB332"/>
      <c r="AC332"/>
      <c r="AD332"/>
      <c r="AE332"/>
      <c r="AF332"/>
    </row>
    <row r="333" spans="1:37" s="991" customFormat="1">
      <c r="A333" s="992" t="s">
        <v>693</v>
      </c>
      <c r="B333" s="992" t="s">
        <v>707</v>
      </c>
      <c r="C333" s="819">
        <v>0.84509999999999996</v>
      </c>
      <c r="D333" s="993">
        <v>0</v>
      </c>
      <c r="E333" s="993">
        <v>2355.52</v>
      </c>
      <c r="F333" s="993">
        <v>2388.86</v>
      </c>
      <c r="G333" s="993">
        <v>2430.5500000000002</v>
      </c>
      <c r="H333" s="993">
        <v>2469.42</v>
      </c>
      <c r="I333" s="993">
        <v>2569.4699999999998</v>
      </c>
      <c r="K333" s="998"/>
      <c r="L333" s="998"/>
      <c r="M333" s="998"/>
      <c r="N333" s="998"/>
      <c r="O333" s="998"/>
      <c r="P333" s="998"/>
      <c r="Q333" s="998"/>
      <c r="V333"/>
      <c r="W333"/>
      <c r="X333"/>
      <c r="Y333"/>
      <c r="Z333"/>
      <c r="AA333"/>
      <c r="AB333"/>
      <c r="AC333"/>
      <c r="AD333"/>
      <c r="AE333"/>
      <c r="AF333"/>
    </row>
    <row r="334" spans="1:37" s="991" customFormat="1">
      <c r="A334" s="1112" t="s">
        <v>767</v>
      </c>
      <c r="B334" s="1112"/>
      <c r="C334" s="1112"/>
      <c r="D334" s="1112"/>
      <c r="E334" s="1112"/>
      <c r="F334" s="1112"/>
      <c r="G334" s="1112"/>
      <c r="H334" s="1112"/>
      <c r="I334" s="1112"/>
      <c r="J334" s="1112"/>
      <c r="K334" s="1104"/>
      <c r="L334" s="800"/>
      <c r="M334" s="800"/>
      <c r="N334" s="800"/>
      <c r="O334" s="800"/>
      <c r="P334" s="800"/>
      <c r="Q334" s="800"/>
      <c r="V334"/>
      <c r="W334"/>
      <c r="X334"/>
      <c r="Y334"/>
      <c r="Z334"/>
      <c r="AA334"/>
      <c r="AB334"/>
      <c r="AC334"/>
      <c r="AD334" s="13"/>
      <c r="AE334"/>
      <c r="AF334"/>
      <c r="AG334"/>
    </row>
    <row r="335" spans="1:37" s="991" customFormat="1">
      <c r="A335" s="992" t="s">
        <v>710</v>
      </c>
      <c r="B335" s="992" t="s">
        <v>712</v>
      </c>
      <c r="C335" s="819"/>
      <c r="D335" s="993">
        <v>4793.45</v>
      </c>
      <c r="E335" s="993">
        <v>5210.66</v>
      </c>
      <c r="F335" s="993">
        <v>5629.15</v>
      </c>
      <c r="G335" s="993">
        <v>6147.33</v>
      </c>
      <c r="H335" s="993">
        <v>6430.72</v>
      </c>
      <c r="I335" s="993">
        <v>6715.4</v>
      </c>
      <c r="J335" s="993">
        <v>7015.82</v>
      </c>
      <c r="K335" s="993">
        <v>7316.25</v>
      </c>
      <c r="L335" s="1377" t="s">
        <v>713</v>
      </c>
      <c r="M335" s="1377"/>
      <c r="N335" s="1377"/>
      <c r="O335" s="1377"/>
      <c r="P335" s="1377"/>
      <c r="Q335" s="800"/>
      <c r="V335"/>
      <c r="W335"/>
      <c r="X335"/>
      <c r="Y335"/>
      <c r="Z335"/>
      <c r="AA335"/>
      <c r="AB335"/>
      <c r="AC335"/>
      <c r="AD335" s="13"/>
      <c r="AE335"/>
      <c r="AF335"/>
      <c r="AG335"/>
    </row>
    <row r="336" spans="1:37" ht="18.75" customHeight="1">
      <c r="A336" s="992" t="s">
        <v>710</v>
      </c>
      <c r="B336" s="992" t="s">
        <v>714</v>
      </c>
      <c r="C336" s="819"/>
      <c r="D336" s="993">
        <v>3764.4</v>
      </c>
      <c r="E336" s="993">
        <v>4119.1400000000003</v>
      </c>
      <c r="F336" s="993">
        <v>4483.8599999999997</v>
      </c>
      <c r="G336" s="993">
        <v>4839.38</v>
      </c>
      <c r="H336" s="993">
        <v>5101.7700000000004</v>
      </c>
      <c r="I336" s="993">
        <v>5375.95</v>
      </c>
      <c r="J336" s="993">
        <v>5612.09</v>
      </c>
      <c r="K336" s="993">
        <v>5848.23</v>
      </c>
      <c r="L336" s="1377"/>
      <c r="M336" s="1377"/>
      <c r="N336" s="1377"/>
      <c r="O336" s="1377"/>
      <c r="P336" s="1377"/>
      <c r="T336" s="991"/>
      <c r="U336" s="991"/>
      <c r="V336" s="991"/>
      <c r="W336"/>
      <c r="X336" s="13"/>
      <c r="Y336" s="13"/>
      <c r="Z336" s="13"/>
      <c r="AA336" s="13"/>
      <c r="AB336" s="13"/>
      <c r="AC336" s="13"/>
      <c r="AD336" s="13"/>
      <c r="AE336"/>
      <c r="AF336"/>
      <c r="AG336"/>
      <c r="AH336" s="991"/>
      <c r="AI336" s="991"/>
      <c r="AJ336" s="991"/>
      <c r="AK336" s="13"/>
    </row>
    <row r="337" spans="1:37" ht="18.75" customHeight="1">
      <c r="A337" s="992" t="s">
        <v>710</v>
      </c>
      <c r="B337" s="992" t="s">
        <v>715</v>
      </c>
      <c r="C337" s="819"/>
      <c r="D337" s="993">
        <v>3607.7</v>
      </c>
      <c r="E337" s="993">
        <v>3827.95</v>
      </c>
      <c r="F337" s="993">
        <v>3935.98</v>
      </c>
      <c r="G337" s="993">
        <v>4128.33</v>
      </c>
      <c r="H337" s="993">
        <v>4312</v>
      </c>
      <c r="I337" s="993">
        <v>4495.66</v>
      </c>
      <c r="J337" s="993">
        <v>4679.33</v>
      </c>
      <c r="K337" s="993">
        <v>4862.99</v>
      </c>
      <c r="L337" s="1377"/>
      <c r="M337" s="1377"/>
      <c r="N337" s="1377"/>
      <c r="O337" s="1377"/>
      <c r="P337" s="1377"/>
      <c r="T337" s="991"/>
      <c r="U337" s="991"/>
      <c r="V337" s="991"/>
      <c r="W337"/>
      <c r="X337" s="13"/>
      <c r="Y337" s="13"/>
      <c r="Z337" s="13"/>
      <c r="AA337" s="13"/>
      <c r="AB337" s="13"/>
      <c r="AC337" s="13"/>
      <c r="AD337" s="13"/>
      <c r="AE337"/>
      <c r="AF337"/>
      <c r="AG337"/>
      <c r="AH337" s="991"/>
      <c r="AI337" s="991"/>
      <c r="AJ337" s="991"/>
      <c r="AK337" s="13"/>
    </row>
    <row r="338" spans="1:37" ht="18.75" customHeight="1">
      <c r="A338" s="992" t="s">
        <v>710</v>
      </c>
      <c r="B338" s="992" t="s">
        <v>768</v>
      </c>
      <c r="C338" s="819"/>
      <c r="D338" s="993">
        <v>3708.7057</v>
      </c>
      <c r="E338" s="993">
        <v>3917.4757</v>
      </c>
      <c r="F338" s="993">
        <v>4019.8757000000001</v>
      </c>
      <c r="G338" s="993">
        <v>4202.1957000000002</v>
      </c>
      <c r="H338" s="993">
        <v>4376.2857000000004</v>
      </c>
      <c r="I338" s="993">
        <v>4550.3756999999996</v>
      </c>
      <c r="J338" s="993">
        <v>4724.4656999999997</v>
      </c>
      <c r="K338" s="993">
        <v>4898.5556999999999</v>
      </c>
      <c r="L338" s="1377"/>
      <c r="M338" s="1377"/>
      <c r="N338" s="1377"/>
      <c r="O338" s="1377"/>
      <c r="P338" s="1377"/>
      <c r="T338" s="991"/>
      <c r="U338" s="991"/>
      <c r="V338" s="991"/>
      <c r="W338"/>
      <c r="X338" s="13"/>
      <c r="Y338" s="13"/>
      <c r="Z338" s="13"/>
      <c r="AA338" s="13"/>
      <c r="AB338" s="13"/>
      <c r="AC338" s="13"/>
      <c r="AD338" s="13"/>
      <c r="AE338"/>
      <c r="AF338"/>
      <c r="AG338"/>
      <c r="AH338" s="991"/>
      <c r="AI338" s="991"/>
      <c r="AJ338" s="991"/>
      <c r="AK338" s="13"/>
    </row>
    <row r="339" spans="1:37" ht="18.75" customHeight="1">
      <c r="A339" s="992" t="s">
        <v>710</v>
      </c>
      <c r="B339" s="992" t="s">
        <v>769</v>
      </c>
      <c r="C339" s="819"/>
      <c r="D339" s="993">
        <v>3780.8466000000003</v>
      </c>
      <c r="E339" s="993">
        <v>3989.6166000000003</v>
      </c>
      <c r="F339" s="993">
        <v>4092.0165999999999</v>
      </c>
      <c r="G339" s="993">
        <v>4274.3366000000005</v>
      </c>
      <c r="H339" s="993">
        <v>4448.4265999999998</v>
      </c>
      <c r="I339" s="993">
        <v>4622.5165999999999</v>
      </c>
      <c r="J339" s="993">
        <v>4796.6066000000001</v>
      </c>
      <c r="K339" s="993">
        <v>4970.6966000000002</v>
      </c>
      <c r="L339" s="1377"/>
      <c r="M339" s="1377"/>
      <c r="N339" s="1377"/>
      <c r="O339" s="1377"/>
      <c r="P339" s="1377"/>
      <c r="T339" s="991"/>
      <c r="U339" s="991"/>
      <c r="V339" s="991"/>
      <c r="W339"/>
      <c r="X339" s="13"/>
      <c r="Y339" s="13"/>
      <c r="Z339" s="13"/>
      <c r="AA339" s="13"/>
      <c r="AB339" s="13"/>
      <c r="AC339" s="13"/>
      <c r="AD339" s="13"/>
      <c r="AE339"/>
      <c r="AF339"/>
      <c r="AG339"/>
      <c r="AH339" s="991"/>
      <c r="AI339" s="991"/>
      <c r="AJ339" s="991"/>
      <c r="AK339" s="13"/>
    </row>
    <row r="340" spans="1:37" ht="18.75" customHeight="1">
      <c r="A340" s="992" t="s">
        <v>710</v>
      </c>
      <c r="B340" s="992" t="s">
        <v>770</v>
      </c>
      <c r="C340" s="819"/>
      <c r="D340" s="993">
        <v>3888.44605</v>
      </c>
      <c r="E340" s="993">
        <v>4097.21605</v>
      </c>
      <c r="F340" s="993">
        <v>4199.6160499999996</v>
      </c>
      <c r="G340" s="993">
        <v>4381.9360500000003</v>
      </c>
      <c r="H340" s="993">
        <v>4556.0260500000004</v>
      </c>
      <c r="I340" s="993">
        <v>4730.1160499999996</v>
      </c>
      <c r="J340" s="993">
        <v>4904.2060499999998</v>
      </c>
      <c r="K340" s="993">
        <v>5078.2960499999999</v>
      </c>
      <c r="L340" s="1377"/>
      <c r="M340" s="1377"/>
      <c r="N340" s="1377"/>
      <c r="O340" s="1377"/>
      <c r="P340" s="1377"/>
      <c r="T340" s="991"/>
      <c r="U340" s="991"/>
      <c r="V340" s="991"/>
      <c r="W340"/>
      <c r="X340" s="13"/>
      <c r="Y340" s="13"/>
      <c r="Z340" s="13"/>
      <c r="AA340" s="13"/>
      <c r="AB340" s="13"/>
      <c r="AC340" s="13"/>
      <c r="AD340" s="13"/>
      <c r="AE340"/>
      <c r="AF340"/>
      <c r="AG340"/>
      <c r="AH340" s="991"/>
      <c r="AI340" s="991"/>
      <c r="AJ340" s="991"/>
      <c r="AK340" s="13"/>
    </row>
    <row r="341" spans="1:37" ht="18.75" customHeight="1">
      <c r="A341" s="992" t="s">
        <v>710</v>
      </c>
      <c r="B341" s="992" t="s">
        <v>716</v>
      </c>
      <c r="C341" s="819"/>
      <c r="D341" s="993">
        <v>3177.44</v>
      </c>
      <c r="E341" s="993">
        <v>3350.31</v>
      </c>
      <c r="F341" s="993">
        <v>3412.25</v>
      </c>
      <c r="G341" s="993">
        <v>3539.02</v>
      </c>
      <c r="H341" s="993">
        <v>3674.75</v>
      </c>
      <c r="I341" s="993">
        <v>3809.21</v>
      </c>
      <c r="J341" s="993">
        <v>3935.98</v>
      </c>
      <c r="K341" s="993">
        <v>4062.75</v>
      </c>
      <c r="L341" s="1377"/>
      <c r="M341" s="1377"/>
      <c r="N341" s="1377"/>
      <c r="O341" s="1377"/>
      <c r="P341" s="1377"/>
      <c r="T341" s="991"/>
      <c r="U341" s="991"/>
      <c r="V341" s="991"/>
      <c r="W341"/>
      <c r="X341" s="13"/>
      <c r="Y341" s="13"/>
      <c r="Z341" s="13"/>
      <c r="AA341" s="13"/>
      <c r="AB341" s="13"/>
      <c r="AC341" s="13"/>
      <c r="AD341" s="13"/>
      <c r="AE341"/>
      <c r="AF341"/>
      <c r="AG341"/>
      <c r="AH341" s="991"/>
      <c r="AI341" s="991"/>
      <c r="AJ341" s="991"/>
      <c r="AK341" s="13"/>
    </row>
    <row r="342" spans="1:37" ht="18.75" customHeight="1">
      <c r="A342" s="992" t="s">
        <v>710</v>
      </c>
      <c r="B342" s="992" t="s">
        <v>771</v>
      </c>
      <c r="C342" s="819"/>
      <c r="D342" s="993">
        <v>3278.4456999999998</v>
      </c>
      <c r="E342" s="993">
        <v>3442.3056999999999</v>
      </c>
      <c r="F342" s="993">
        <v>3501.0156999999999</v>
      </c>
      <c r="G342" s="993">
        <v>3621.1756999999998</v>
      </c>
      <c r="H342" s="993">
        <v>3749.8357000000001</v>
      </c>
      <c r="I342" s="993">
        <v>3877.2856999999999</v>
      </c>
      <c r="J342" s="993">
        <v>3997.4456999999998</v>
      </c>
      <c r="K342" s="993">
        <v>4117.6057000000001</v>
      </c>
      <c r="L342" s="1377"/>
      <c r="M342" s="1377"/>
      <c r="N342" s="1377"/>
      <c r="O342" s="1377"/>
      <c r="P342" s="1377"/>
      <c r="T342" s="991"/>
      <c r="U342" s="991"/>
      <c r="V342" s="991"/>
      <c r="W342"/>
      <c r="X342" s="13"/>
      <c r="Y342" s="13"/>
      <c r="Z342" s="13"/>
      <c r="AA342" s="13"/>
      <c r="AB342" s="13"/>
      <c r="AC342" s="13"/>
      <c r="AD342" s="13"/>
      <c r="AE342"/>
      <c r="AF342"/>
      <c r="AG342"/>
      <c r="AH342" s="991"/>
      <c r="AI342" s="991"/>
      <c r="AJ342" s="991"/>
      <c r="AK342" s="13"/>
    </row>
    <row r="343" spans="1:37" ht="18.75" customHeight="1">
      <c r="A343" s="992" t="s">
        <v>710</v>
      </c>
      <c r="B343" s="992" t="s">
        <v>772</v>
      </c>
      <c r="C343" s="819"/>
      <c r="D343" s="993">
        <v>3350.5866000000001</v>
      </c>
      <c r="E343" s="993">
        <v>3514.4466000000002</v>
      </c>
      <c r="F343" s="993">
        <v>3573.1566000000003</v>
      </c>
      <c r="G343" s="993">
        <v>3693.3166000000001</v>
      </c>
      <c r="H343" s="993">
        <v>3821.9766</v>
      </c>
      <c r="I343" s="993">
        <v>3949.4266000000002</v>
      </c>
      <c r="J343" s="993">
        <v>4069.5866000000001</v>
      </c>
      <c r="K343" s="993">
        <v>4189.7466000000004</v>
      </c>
      <c r="L343" s="1377"/>
      <c r="M343" s="1377"/>
      <c r="N343" s="1377"/>
      <c r="O343" s="1377"/>
      <c r="P343" s="1377"/>
      <c r="T343" s="991"/>
      <c r="U343" s="991"/>
      <c r="V343" s="991"/>
      <c r="W343"/>
      <c r="X343" s="13"/>
      <c r="Y343" s="13"/>
      <c r="Z343" s="13"/>
      <c r="AA343" s="13"/>
      <c r="AB343" s="13"/>
      <c r="AC343" s="13"/>
      <c r="AD343" s="13"/>
      <c r="AE343"/>
      <c r="AF343"/>
      <c r="AG343"/>
      <c r="AH343" s="991"/>
      <c r="AI343" s="991"/>
      <c r="AJ343" s="991"/>
      <c r="AK343" s="13"/>
    </row>
    <row r="344" spans="1:37" ht="18.75" customHeight="1">
      <c r="A344" s="992" t="s">
        <v>710</v>
      </c>
      <c r="B344" s="992" t="s">
        <v>773</v>
      </c>
      <c r="C344" s="819"/>
      <c r="D344" s="993">
        <v>3458.1860500000003</v>
      </c>
      <c r="E344" s="993">
        <v>3622.0460499999999</v>
      </c>
      <c r="F344" s="993">
        <v>3680.75605</v>
      </c>
      <c r="G344" s="993">
        <v>3800.9160500000003</v>
      </c>
      <c r="H344" s="993">
        <v>3929.5760500000001</v>
      </c>
      <c r="I344" s="993">
        <v>4057.0260499999999</v>
      </c>
      <c r="J344" s="993">
        <v>4177.1860500000003</v>
      </c>
      <c r="K344" s="993">
        <v>4297.3460500000001</v>
      </c>
      <c r="L344" s="1377"/>
      <c r="M344" s="1377"/>
      <c r="N344" s="1377"/>
      <c r="O344" s="1377"/>
      <c r="P344" s="1377"/>
      <c r="T344" s="991"/>
      <c r="U344" s="991"/>
      <c r="V344" s="991"/>
      <c r="W344"/>
      <c r="X344" s="13"/>
      <c r="Y344" s="13"/>
      <c r="Z344" s="13"/>
      <c r="AA344" s="13"/>
      <c r="AB344" s="13"/>
      <c r="AC344" s="13"/>
      <c r="AD344" s="13"/>
      <c r="AE344"/>
      <c r="AF344"/>
      <c r="AG344"/>
      <c r="AH344" s="991"/>
      <c r="AI344" s="991"/>
      <c r="AJ344" s="991"/>
      <c r="AK344" s="13"/>
    </row>
    <row r="345" spans="1:37" ht="18.75" customHeight="1">
      <c r="A345" s="992" t="s">
        <v>710</v>
      </c>
      <c r="B345" s="992" t="s">
        <v>717</v>
      </c>
      <c r="C345" s="819"/>
      <c r="D345" s="993">
        <v>2445.44</v>
      </c>
      <c r="E345" s="993">
        <v>2553.02</v>
      </c>
      <c r="F345" s="993">
        <v>2658.02</v>
      </c>
      <c r="G345" s="993">
        <v>2783.5</v>
      </c>
      <c r="H345" s="993">
        <v>2920.54</v>
      </c>
      <c r="I345" s="993">
        <v>3008.89</v>
      </c>
      <c r="J345" s="993">
        <v>3094.67</v>
      </c>
      <c r="K345" s="993">
        <v>3180.46</v>
      </c>
      <c r="L345" s="1377"/>
      <c r="M345" s="1377"/>
      <c r="N345" s="1377"/>
      <c r="O345" s="1377"/>
      <c r="P345" s="1377"/>
      <c r="T345" s="991"/>
      <c r="U345" s="991"/>
      <c r="V345" s="991"/>
      <c r="W345"/>
      <c r="X345" s="13"/>
      <c r="Y345" s="13"/>
      <c r="Z345" s="13"/>
      <c r="AA345" s="13"/>
      <c r="AB345" s="13"/>
      <c r="AC345" s="13"/>
      <c r="AD345" s="13"/>
      <c r="AE345"/>
      <c r="AF345"/>
      <c r="AG345"/>
      <c r="AH345" s="991"/>
      <c r="AI345" s="991"/>
      <c r="AJ345" s="991"/>
      <c r="AK345" s="13"/>
    </row>
    <row r="346" spans="1:37">
      <c r="A346" s="992" t="s">
        <v>710</v>
      </c>
      <c r="B346" s="992" t="s">
        <v>774</v>
      </c>
      <c r="C346" s="819"/>
      <c r="D346" s="993">
        <v>2546.4456999999998</v>
      </c>
      <c r="E346" s="993">
        <v>2648.4157</v>
      </c>
      <c r="F346" s="993">
        <v>2747.9456999999998</v>
      </c>
      <c r="G346" s="993">
        <v>2866.8856999999998</v>
      </c>
      <c r="H346" s="993">
        <v>2996.7757000000001</v>
      </c>
      <c r="I346" s="993">
        <v>3080.5257000000001</v>
      </c>
      <c r="J346" s="993">
        <v>3161.8357000000001</v>
      </c>
      <c r="K346" s="993">
        <v>3243.1457</v>
      </c>
      <c r="L346" s="1377"/>
      <c r="M346" s="1377"/>
      <c r="N346" s="1377"/>
      <c r="O346" s="1377"/>
      <c r="P346" s="1377"/>
      <c r="T346" s="991"/>
      <c r="U346" s="991"/>
      <c r="V346" s="991"/>
      <c r="W346"/>
      <c r="X346" s="13"/>
      <c r="Y346" s="13"/>
      <c r="Z346" s="13"/>
      <c r="AA346" s="13"/>
      <c r="AB346" s="13"/>
      <c r="AC346" s="13"/>
      <c r="AD346" s="13"/>
      <c r="AE346"/>
      <c r="AF346"/>
      <c r="AG346"/>
      <c r="AH346" s="991"/>
      <c r="AI346" s="991"/>
      <c r="AJ346" s="991"/>
      <c r="AK346" s="13"/>
    </row>
    <row r="347" spans="1:37">
      <c r="A347" s="992" t="s">
        <v>710</v>
      </c>
      <c r="B347" s="992" t="s">
        <v>775</v>
      </c>
      <c r="C347" s="819"/>
      <c r="D347" s="993">
        <v>2618.5866000000001</v>
      </c>
      <c r="E347" s="993">
        <v>2720.5566000000003</v>
      </c>
      <c r="F347" s="993">
        <v>2820.0866000000001</v>
      </c>
      <c r="G347" s="993">
        <v>2939.0266000000001</v>
      </c>
      <c r="H347" s="993">
        <v>3068.9166</v>
      </c>
      <c r="I347" s="993">
        <v>3152.6666</v>
      </c>
      <c r="J347" s="993">
        <v>3233.9766</v>
      </c>
      <c r="K347" s="993">
        <v>3315.2866000000004</v>
      </c>
      <c r="L347" s="1377"/>
      <c r="M347" s="1377"/>
      <c r="N347" s="1377"/>
      <c r="O347" s="1377"/>
      <c r="P347" s="1377"/>
      <c r="V347" s="800"/>
      <c r="X347" s="13"/>
      <c r="Y347" s="13"/>
      <c r="Z347" s="13"/>
      <c r="AA347" s="13"/>
      <c r="AB347" s="13"/>
      <c r="AC347" s="13"/>
      <c r="AD347" s="13"/>
      <c r="AE347" s="13"/>
      <c r="AF347" s="13"/>
      <c r="AG347" s="13"/>
      <c r="AH347" s="13"/>
      <c r="AI347" s="13"/>
      <c r="AJ347" s="991"/>
      <c r="AK347" s="13"/>
    </row>
    <row r="348" spans="1:37">
      <c r="A348" s="992" t="s">
        <v>710</v>
      </c>
      <c r="B348" s="992" t="s">
        <v>776</v>
      </c>
      <c r="C348" s="819"/>
      <c r="D348" s="993">
        <v>2726.1860500000003</v>
      </c>
      <c r="E348" s="993">
        <v>2828.1560500000001</v>
      </c>
      <c r="F348" s="993">
        <v>2927.6860500000003</v>
      </c>
      <c r="G348" s="993">
        <v>3046.6260499999999</v>
      </c>
      <c r="H348" s="993">
        <v>3176.5160500000002</v>
      </c>
      <c r="I348" s="993">
        <v>3260.2660500000002</v>
      </c>
      <c r="J348" s="993">
        <v>3341.5760500000001</v>
      </c>
      <c r="K348" s="993">
        <v>3422.8860500000001</v>
      </c>
      <c r="L348" s="1377"/>
      <c r="M348" s="1377"/>
      <c r="N348" s="1377"/>
      <c r="O348" s="1377"/>
      <c r="P348" s="1377"/>
      <c r="V348" s="800"/>
      <c r="X348" s="13"/>
      <c r="Y348" s="13"/>
      <c r="Z348" s="13"/>
      <c r="AA348" s="13"/>
      <c r="AB348" s="13"/>
      <c r="AC348" s="13"/>
      <c r="AD348" s="13"/>
      <c r="AE348" s="13"/>
      <c r="AF348" s="13"/>
      <c r="AG348" s="13"/>
      <c r="AH348" s="13"/>
      <c r="AI348" s="13"/>
      <c r="AJ348" s="991"/>
      <c r="AK348" s="13"/>
    </row>
    <row r="349" spans="1:37">
      <c r="A349" s="992" t="s">
        <v>710</v>
      </c>
      <c r="B349" s="992" t="s">
        <v>718</v>
      </c>
      <c r="C349" s="819"/>
      <c r="D349" s="993">
        <v>2353.71</v>
      </c>
      <c r="E349" s="993">
        <v>2556.12</v>
      </c>
      <c r="F349" s="993">
        <v>2801.42</v>
      </c>
      <c r="G349" s="993">
        <v>3046.73</v>
      </c>
      <c r="H349" s="993">
        <v>3292.39</v>
      </c>
      <c r="I349" s="993">
        <v>3538.05</v>
      </c>
      <c r="J349" s="993"/>
      <c r="K349" s="993"/>
      <c r="L349" s="1377"/>
      <c r="M349" s="1377"/>
      <c r="N349" s="1377"/>
      <c r="O349" s="1377"/>
      <c r="P349" s="1377"/>
      <c r="V349" s="800"/>
      <c r="X349" s="13"/>
      <c r="Y349" s="13"/>
      <c r="Z349" s="13"/>
      <c r="AA349" s="13"/>
      <c r="AB349" s="13"/>
      <c r="AC349" s="13"/>
      <c r="AD349" s="13"/>
      <c r="AE349" s="13"/>
      <c r="AF349" s="13"/>
      <c r="AG349" s="13"/>
      <c r="AH349" s="13"/>
      <c r="AI349" s="13"/>
      <c r="AJ349" s="13"/>
      <c r="AK349" s="13"/>
    </row>
    <row r="350" spans="1:37">
      <c r="A350" s="1382" t="s">
        <v>483</v>
      </c>
      <c r="B350" s="1382"/>
      <c r="C350" s="1382"/>
      <c r="D350" s="1382"/>
      <c r="E350" s="1382"/>
      <c r="F350" s="1382"/>
      <c r="G350" s="1382"/>
      <c r="H350" s="1382"/>
      <c r="I350" s="1382"/>
      <c r="J350" s="1104"/>
      <c r="K350" s="1104"/>
      <c r="V350" s="800"/>
      <c r="X350" s="13"/>
      <c r="Y350" s="13"/>
      <c r="Z350" s="13"/>
      <c r="AA350" s="13"/>
      <c r="AB350" s="13"/>
      <c r="AC350" s="13"/>
      <c r="AD350" s="13"/>
      <c r="AE350" s="13"/>
      <c r="AF350" s="13"/>
      <c r="AG350" s="13"/>
      <c r="AH350" s="13"/>
      <c r="AI350" s="13"/>
      <c r="AJ350" s="13"/>
      <c r="AK350" s="13"/>
    </row>
    <row r="351" spans="1:37">
      <c r="A351" s="809" t="s">
        <v>739</v>
      </c>
      <c r="B351" s="809" t="s">
        <v>245</v>
      </c>
      <c r="D351" s="816"/>
      <c r="E351" s="816"/>
      <c r="F351" s="816"/>
      <c r="G351" s="816"/>
      <c r="H351" s="817"/>
      <c r="I351" s="816"/>
      <c r="X351" s="13"/>
      <c r="Y351" s="13"/>
      <c r="Z351" s="13"/>
      <c r="AA351" s="13"/>
      <c r="AB351" s="13"/>
      <c r="AC351" s="13"/>
      <c r="AD351" s="13"/>
      <c r="AE351" s="13"/>
      <c r="AF351" s="13"/>
      <c r="AG351" s="13"/>
      <c r="AH351" s="13"/>
      <c r="AI351" s="13"/>
      <c r="AJ351" s="13"/>
    </row>
    <row r="352" spans="1:37">
      <c r="A352" s="809" t="s">
        <v>739</v>
      </c>
      <c r="B352" s="809" t="s">
        <v>721</v>
      </c>
      <c r="D352" s="816"/>
      <c r="E352" s="816"/>
      <c r="F352" s="816"/>
      <c r="G352" s="816"/>
      <c r="H352" s="817"/>
      <c r="I352" s="816"/>
      <c r="X352" s="13"/>
      <c r="Y352" s="13"/>
      <c r="Z352" s="13"/>
      <c r="AA352" s="13"/>
      <c r="AB352" s="13"/>
      <c r="AC352" s="13"/>
      <c r="AD352" s="13"/>
      <c r="AE352" s="13"/>
      <c r="AF352" s="13"/>
      <c r="AG352" s="13"/>
      <c r="AH352" s="13"/>
      <c r="AI352" s="13"/>
      <c r="AJ352" s="13"/>
    </row>
    <row r="353" spans="1:36">
      <c r="A353" s="809" t="s">
        <v>739</v>
      </c>
      <c r="B353" s="809" t="s">
        <v>521</v>
      </c>
      <c r="D353" s="816"/>
      <c r="E353" s="816"/>
      <c r="F353" s="816"/>
      <c r="G353" s="816"/>
      <c r="H353" s="817"/>
      <c r="I353" s="816"/>
      <c r="X353" s="13"/>
      <c r="Y353" s="13"/>
      <c r="Z353" s="13"/>
      <c r="AA353" s="13"/>
      <c r="AB353" s="13"/>
      <c r="AC353" s="13"/>
      <c r="AD353" s="13"/>
      <c r="AE353" s="13"/>
      <c r="AF353" s="13"/>
      <c r="AG353" s="13"/>
      <c r="AH353" s="13"/>
      <c r="AI353" s="13"/>
      <c r="AJ353" s="13"/>
    </row>
    <row r="354" spans="1:36">
      <c r="A354" s="797"/>
      <c r="B354" s="809"/>
      <c r="D354" s="816"/>
      <c r="E354" s="816"/>
      <c r="F354" s="816"/>
      <c r="G354" s="816"/>
      <c r="H354" s="817"/>
      <c r="I354" s="816"/>
      <c r="X354" s="13"/>
      <c r="Y354" s="13"/>
      <c r="Z354" s="13"/>
      <c r="AA354" s="13"/>
      <c r="AB354" s="13"/>
      <c r="AC354" s="13"/>
      <c r="AD354" s="13"/>
      <c r="AE354" s="13"/>
      <c r="AF354" s="13"/>
      <c r="AG354" s="13"/>
      <c r="AH354" s="13"/>
      <c r="AI354" s="13"/>
      <c r="AJ354" s="13"/>
    </row>
    <row r="355" spans="1:36">
      <c r="A355" s="797"/>
      <c r="B355" s="809"/>
      <c r="D355" s="816"/>
      <c r="E355" s="816"/>
      <c r="F355" s="816"/>
      <c r="G355" s="816"/>
      <c r="H355" s="817"/>
      <c r="I355" s="816"/>
      <c r="X355" s="13"/>
      <c r="Y355" s="13"/>
      <c r="Z355" s="13"/>
      <c r="AA355" s="13"/>
      <c r="AB355" s="13"/>
      <c r="AC355" s="13"/>
      <c r="AD355" s="13"/>
      <c r="AE355" s="13"/>
      <c r="AF355" s="13"/>
      <c r="AG355" s="13"/>
      <c r="AH355" s="13"/>
      <c r="AI355" s="13"/>
      <c r="AJ355" s="13"/>
    </row>
    <row r="356" spans="1:36">
      <c r="X356" s="13"/>
      <c r="Y356" s="13"/>
      <c r="Z356" s="13"/>
      <c r="AA356" s="13"/>
      <c r="AB356" s="13"/>
      <c r="AC356" s="13"/>
      <c r="AD356" s="13"/>
      <c r="AE356" s="13"/>
      <c r="AF356" s="13"/>
      <c r="AG356" s="13"/>
      <c r="AH356" s="13"/>
      <c r="AI356" s="13"/>
      <c r="AJ356" s="13"/>
    </row>
    <row r="357" spans="1:36">
      <c r="X357" s="13"/>
      <c r="Y357" s="13"/>
      <c r="Z357" s="13"/>
      <c r="AA357" s="13"/>
      <c r="AB357" s="13"/>
      <c r="AC357" s="13"/>
      <c r="AD357" s="13"/>
      <c r="AE357" s="13"/>
      <c r="AF357" s="13"/>
      <c r="AG357" s="13"/>
      <c r="AH357" s="13"/>
      <c r="AI357" s="13"/>
      <c r="AJ357" s="13"/>
    </row>
    <row r="358" spans="1:36">
      <c r="X358" s="13"/>
      <c r="Y358" s="13"/>
      <c r="Z358" s="13"/>
      <c r="AA358" s="13"/>
      <c r="AB358" s="13"/>
      <c r="AC358" s="13"/>
      <c r="AD358" s="13"/>
      <c r="AE358" s="13"/>
      <c r="AF358" s="13"/>
      <c r="AG358" s="13"/>
      <c r="AH358" s="13"/>
      <c r="AI358" s="13"/>
      <c r="AJ358" s="13"/>
    </row>
    <row r="359" spans="1:36">
      <c r="X359" s="13"/>
      <c r="Y359" s="13"/>
      <c r="Z359" s="13"/>
      <c r="AA359" s="13"/>
      <c r="AB359" s="13"/>
      <c r="AC359" s="13"/>
      <c r="AD359" s="13"/>
      <c r="AE359" s="13"/>
      <c r="AF359" s="13"/>
      <c r="AG359" s="13"/>
      <c r="AH359" s="13"/>
      <c r="AI359" s="13"/>
      <c r="AJ359" s="13"/>
    </row>
    <row r="360" spans="1:36">
      <c r="X360" s="13"/>
      <c r="Y360" s="13"/>
      <c r="Z360" s="13"/>
      <c r="AA360" s="13"/>
      <c r="AB360" s="13"/>
      <c r="AC360" s="13"/>
      <c r="AD360" s="13"/>
      <c r="AE360" s="13"/>
      <c r="AF360" s="13"/>
      <c r="AG360" s="13"/>
      <c r="AH360" s="13"/>
      <c r="AI360" s="13"/>
      <c r="AJ360" s="13"/>
    </row>
    <row r="361" spans="1:36">
      <c r="X361" s="13"/>
      <c r="Y361" s="13"/>
      <c r="Z361" s="13"/>
      <c r="AA361" s="13"/>
      <c r="AB361" s="13"/>
      <c r="AC361" s="13"/>
      <c r="AD361" s="13"/>
      <c r="AE361" s="13"/>
      <c r="AF361" s="13"/>
      <c r="AG361" s="13"/>
      <c r="AH361" s="13"/>
      <c r="AI361" s="13"/>
      <c r="AJ361" s="13"/>
    </row>
    <row r="362" spans="1:36">
      <c r="X362" s="13"/>
      <c r="Y362" s="13"/>
      <c r="Z362" s="13"/>
      <c r="AA362" s="13"/>
      <c r="AB362" s="13"/>
      <c r="AC362" s="13"/>
      <c r="AD362" s="13"/>
      <c r="AE362" s="13"/>
      <c r="AF362" s="13"/>
      <c r="AG362" s="13"/>
      <c r="AH362" s="13"/>
      <c r="AI362" s="13"/>
      <c r="AJ362" s="13"/>
    </row>
    <row r="363" spans="1:36">
      <c r="X363" s="13"/>
      <c r="Y363" s="13"/>
      <c r="Z363" s="13"/>
      <c r="AA363" s="13"/>
      <c r="AB363" s="13"/>
      <c r="AC363" s="13"/>
      <c r="AD363" s="13"/>
      <c r="AE363" s="13"/>
      <c r="AF363" s="13"/>
      <c r="AG363" s="13"/>
      <c r="AH363" s="13"/>
      <c r="AI363" s="13"/>
      <c r="AJ363" s="13"/>
    </row>
    <row r="364" spans="1:36">
      <c r="X364" s="13"/>
      <c r="Y364" s="13"/>
      <c r="Z364" s="13"/>
      <c r="AA364" s="13"/>
      <c r="AB364" s="13"/>
      <c r="AC364" s="13"/>
      <c r="AD364" s="13"/>
      <c r="AE364" s="13"/>
      <c r="AF364" s="13"/>
      <c r="AG364" s="13"/>
      <c r="AH364" s="13"/>
      <c r="AI364" s="13"/>
      <c r="AJ364" s="13"/>
    </row>
    <row r="365" spans="1:36">
      <c r="X365" s="13"/>
      <c r="Y365" s="13"/>
      <c r="Z365" s="13"/>
      <c r="AA365" s="13"/>
      <c r="AB365" s="13"/>
      <c r="AC365" s="13"/>
      <c r="AD365" s="13"/>
      <c r="AE365" s="13"/>
      <c r="AF365" s="13"/>
      <c r="AG365" s="13"/>
      <c r="AH365" s="13"/>
      <c r="AI365" s="13"/>
      <c r="AJ365" s="13"/>
    </row>
    <row r="366" spans="1:36">
      <c r="X366" s="13"/>
      <c r="Y366" s="13"/>
      <c r="Z366" s="13"/>
      <c r="AA366" s="13"/>
      <c r="AB366" s="13"/>
      <c r="AC366" s="13"/>
      <c r="AD366" s="13"/>
      <c r="AE366" s="13"/>
      <c r="AF366" s="13"/>
      <c r="AG366" s="13"/>
      <c r="AH366" s="13"/>
      <c r="AI366" s="13"/>
      <c r="AJ366" s="13"/>
    </row>
    <row r="367" spans="1:36">
      <c r="X367" s="13"/>
      <c r="Y367" s="13"/>
      <c r="Z367" s="13"/>
      <c r="AA367" s="13"/>
      <c r="AB367" s="13"/>
      <c r="AC367" s="13"/>
      <c r="AD367" s="13"/>
      <c r="AE367" s="13"/>
      <c r="AF367" s="13"/>
      <c r="AG367" s="13"/>
      <c r="AH367" s="13"/>
      <c r="AI367" s="13"/>
      <c r="AJ367" s="13"/>
    </row>
    <row r="368" spans="1:36">
      <c r="X368" s="13"/>
      <c r="Y368" s="13"/>
      <c r="Z368" s="13"/>
      <c r="AA368" s="13"/>
      <c r="AB368" s="13"/>
      <c r="AC368" s="13"/>
      <c r="AD368" s="13"/>
      <c r="AE368" s="13"/>
      <c r="AF368" s="13"/>
      <c r="AG368" s="13"/>
      <c r="AH368" s="13"/>
      <c r="AI368" s="13"/>
      <c r="AJ368" s="13"/>
    </row>
    <row r="369" spans="24:36">
      <c r="X369" s="13"/>
      <c r="Y369" s="13"/>
      <c r="Z369" s="13"/>
      <c r="AA369" s="13"/>
      <c r="AB369" s="13"/>
      <c r="AC369" s="13"/>
      <c r="AD369" s="13"/>
      <c r="AE369" s="13"/>
      <c r="AF369" s="13"/>
      <c r="AG369" s="13"/>
      <c r="AH369" s="13"/>
      <c r="AI369" s="13"/>
      <c r="AJ369" s="13"/>
    </row>
    <row r="370" spans="24:36">
      <c r="X370" s="13"/>
      <c r="Y370" s="13"/>
      <c r="Z370" s="13"/>
      <c r="AA370" s="13"/>
      <c r="AB370" s="13"/>
      <c r="AC370" s="13"/>
      <c r="AD370" s="13"/>
      <c r="AE370" s="13"/>
      <c r="AF370" s="13"/>
      <c r="AG370" s="13"/>
      <c r="AH370" s="13"/>
      <c r="AI370" s="13"/>
      <c r="AJ370" s="13"/>
    </row>
    <row r="371" spans="24:36">
      <c r="X371" s="13"/>
      <c r="Y371" s="13"/>
      <c r="Z371" s="13"/>
      <c r="AA371" s="13"/>
      <c r="AB371" s="13"/>
      <c r="AC371" s="13"/>
      <c r="AD371" s="13"/>
      <c r="AE371" s="13"/>
      <c r="AF371" s="13"/>
      <c r="AG371" s="13"/>
      <c r="AH371" s="13"/>
      <c r="AI371" s="13"/>
      <c r="AJ371" s="13"/>
    </row>
    <row r="372" spans="24:36">
      <c r="X372" s="13"/>
      <c r="Y372" s="13"/>
      <c r="Z372" s="13"/>
      <c r="AA372" s="13"/>
      <c r="AB372" s="13"/>
      <c r="AC372" s="13"/>
      <c r="AD372" s="13"/>
      <c r="AE372" s="13"/>
      <c r="AF372" s="13"/>
      <c r="AG372" s="13"/>
      <c r="AH372" s="13"/>
      <c r="AI372" s="13"/>
      <c r="AJ372" s="13"/>
    </row>
    <row r="373" spans="24:36">
      <c r="X373" s="13"/>
      <c r="Y373" s="13"/>
      <c r="Z373" s="13"/>
      <c r="AA373" s="13"/>
      <c r="AB373" s="13"/>
      <c r="AC373" s="13"/>
      <c r="AD373" s="13"/>
      <c r="AE373" s="13"/>
      <c r="AF373" s="13"/>
      <c r="AG373" s="13"/>
      <c r="AH373" s="13"/>
      <c r="AI373" s="13"/>
      <c r="AJ373" s="13"/>
    </row>
    <row r="374" spans="24:36">
      <c r="X374" s="13"/>
      <c r="Y374" s="13"/>
      <c r="Z374" s="13"/>
      <c r="AA374" s="13"/>
      <c r="AB374" s="13"/>
      <c r="AC374" s="13"/>
      <c r="AD374" s="13"/>
      <c r="AE374" s="13"/>
      <c r="AF374" s="13"/>
      <c r="AG374" s="13"/>
      <c r="AH374" s="13"/>
      <c r="AI374" s="13"/>
      <c r="AJ374" s="13"/>
    </row>
    <row r="375" spans="24:36">
      <c r="X375" s="13"/>
      <c r="Y375" s="13"/>
      <c r="Z375" s="13"/>
      <c r="AA375" s="13"/>
      <c r="AB375" s="13"/>
      <c r="AC375" s="13"/>
      <c r="AD375" s="13"/>
      <c r="AE375" s="13"/>
      <c r="AF375" s="13"/>
      <c r="AG375" s="13"/>
      <c r="AH375" s="13"/>
      <c r="AI375" s="13"/>
      <c r="AJ375" s="13"/>
    </row>
    <row r="376" spans="24:36">
      <c r="X376" s="13"/>
      <c r="Y376" s="13"/>
      <c r="Z376" s="13"/>
      <c r="AA376" s="13"/>
      <c r="AB376" s="13"/>
      <c r="AC376" s="13"/>
      <c r="AD376" s="13"/>
      <c r="AE376" s="13"/>
      <c r="AF376" s="13"/>
      <c r="AG376" s="13"/>
      <c r="AH376" s="13"/>
      <c r="AI376" s="13"/>
      <c r="AJ376" s="13"/>
    </row>
    <row r="377" spans="24:36">
      <c r="X377" s="13"/>
      <c r="Y377" s="13"/>
      <c r="Z377" s="13"/>
      <c r="AA377" s="13"/>
      <c r="AB377" s="13"/>
      <c r="AC377" s="13"/>
      <c r="AD377" s="13"/>
      <c r="AE377" s="13"/>
      <c r="AF377" s="13"/>
      <c r="AG377" s="13"/>
      <c r="AH377" s="13"/>
      <c r="AI377" s="13"/>
      <c r="AJ377" s="13"/>
    </row>
    <row r="378" spans="24:36">
      <c r="X378" s="13"/>
      <c r="Y378" s="13"/>
      <c r="Z378" s="13"/>
      <c r="AA378" s="13"/>
      <c r="AB378" s="13"/>
      <c r="AC378" s="13"/>
      <c r="AD378" s="13"/>
      <c r="AE378" s="13"/>
      <c r="AF378" s="13"/>
      <c r="AG378" s="13"/>
      <c r="AH378" s="13"/>
      <c r="AI378" s="13"/>
      <c r="AJ378" s="13"/>
    </row>
    <row r="379" spans="24:36">
      <c r="X379" s="13"/>
      <c r="Y379" s="13"/>
      <c r="Z379" s="13"/>
      <c r="AA379" s="13"/>
      <c r="AB379" s="13"/>
      <c r="AC379" s="13"/>
      <c r="AD379" s="13"/>
      <c r="AE379" s="13"/>
      <c r="AF379" s="13"/>
      <c r="AG379" s="13"/>
      <c r="AH379" s="13"/>
      <c r="AI379" s="13"/>
      <c r="AJ379" s="13"/>
    </row>
    <row r="380" spans="24:36">
      <c r="X380" s="13"/>
      <c r="Y380" s="13"/>
      <c r="Z380" s="13"/>
      <c r="AA380" s="13"/>
      <c r="AB380" s="13"/>
      <c r="AC380" s="13"/>
      <c r="AD380" s="13"/>
      <c r="AE380" s="13"/>
      <c r="AF380" s="13"/>
      <c r="AG380" s="13"/>
      <c r="AH380" s="13"/>
      <c r="AI380" s="13"/>
      <c r="AJ380" s="13"/>
    </row>
    <row r="381" spans="24:36">
      <c r="X381" s="13"/>
      <c r="Y381" s="13"/>
      <c r="Z381" s="13"/>
      <c r="AA381" s="13"/>
      <c r="AB381" s="13"/>
      <c r="AC381" s="13"/>
      <c r="AD381" s="13"/>
      <c r="AE381" s="13"/>
      <c r="AF381" s="13"/>
      <c r="AG381" s="13"/>
      <c r="AH381" s="13"/>
      <c r="AI381" s="13"/>
      <c r="AJ381" s="13"/>
    </row>
    <row r="382" spans="24:36">
      <c r="X382" s="13"/>
      <c r="Y382" s="13"/>
      <c r="Z382" s="13"/>
      <c r="AA382" s="13"/>
      <c r="AB382" s="13"/>
      <c r="AC382" s="13"/>
      <c r="AD382" s="13"/>
      <c r="AE382" s="13"/>
      <c r="AF382" s="13"/>
      <c r="AG382" s="13"/>
      <c r="AH382" s="13"/>
      <c r="AI382" s="13"/>
      <c r="AJ382" s="13"/>
    </row>
    <row r="383" spans="24:36">
      <c r="X383" s="13"/>
      <c r="Y383" s="13"/>
      <c r="Z383" s="13"/>
      <c r="AA383" s="13"/>
      <c r="AB383" s="13"/>
      <c r="AC383" s="13"/>
      <c r="AD383" s="13"/>
      <c r="AE383" s="13"/>
      <c r="AF383" s="13"/>
      <c r="AG383" s="13"/>
      <c r="AH383" s="13"/>
      <c r="AI383" s="13"/>
      <c r="AJ383" s="13"/>
    </row>
    <row r="384" spans="24:36">
      <c r="X384" s="13"/>
      <c r="Y384" s="13"/>
      <c r="Z384" s="13"/>
      <c r="AA384" s="13"/>
      <c r="AB384" s="13"/>
      <c r="AC384" s="13"/>
      <c r="AD384" s="13"/>
      <c r="AE384" s="13"/>
      <c r="AF384" s="13"/>
      <c r="AG384" s="13"/>
      <c r="AH384" s="13"/>
      <c r="AI384" s="13"/>
      <c r="AJ384" s="13"/>
    </row>
    <row r="385" spans="24:36">
      <c r="X385" s="13"/>
      <c r="Y385" s="13"/>
      <c r="Z385" s="13"/>
      <c r="AA385" s="13"/>
      <c r="AB385" s="13"/>
      <c r="AC385" s="13"/>
      <c r="AD385" s="13"/>
      <c r="AE385" s="13"/>
      <c r="AF385" s="13"/>
      <c r="AG385" s="13"/>
      <c r="AH385" s="13"/>
      <c r="AI385" s="13"/>
      <c r="AJ385" s="13"/>
    </row>
    <row r="386" spans="24:36">
      <c r="X386" s="13"/>
      <c r="Y386" s="13"/>
      <c r="Z386" s="13"/>
      <c r="AA386" s="13"/>
      <c r="AB386" s="13"/>
      <c r="AC386" s="13"/>
      <c r="AD386" s="13"/>
      <c r="AE386" s="13"/>
      <c r="AF386" s="13"/>
      <c r="AG386" s="13"/>
      <c r="AH386" s="13"/>
      <c r="AI386" s="13"/>
      <c r="AJ386" s="13"/>
    </row>
    <row r="387" spans="24:36">
      <c r="X387" s="13"/>
      <c r="Y387" s="13"/>
      <c r="Z387" s="13"/>
      <c r="AA387" s="13"/>
      <c r="AB387" s="13"/>
      <c r="AC387" s="13"/>
      <c r="AD387" s="13"/>
      <c r="AE387" s="13"/>
      <c r="AF387" s="13"/>
      <c r="AG387" s="13"/>
      <c r="AH387" s="13"/>
      <c r="AI387" s="13"/>
      <c r="AJ387" s="13"/>
    </row>
    <row r="388" spans="24:36">
      <c r="X388" s="13"/>
      <c r="Y388" s="13"/>
      <c r="Z388" s="13"/>
      <c r="AA388" s="13"/>
      <c r="AB388" s="13"/>
      <c r="AC388" s="13"/>
      <c r="AD388" s="13"/>
      <c r="AE388" s="13"/>
      <c r="AF388" s="13"/>
      <c r="AG388" s="13"/>
      <c r="AH388" s="13"/>
      <c r="AI388" s="13"/>
      <c r="AJ388" s="13"/>
    </row>
    <row r="389" spans="24:36">
      <c r="X389" s="13"/>
      <c r="Y389" s="13"/>
      <c r="Z389" s="13"/>
      <c r="AA389" s="13"/>
      <c r="AB389" s="13"/>
      <c r="AC389" s="13"/>
      <c r="AD389" s="13"/>
      <c r="AE389" s="13"/>
      <c r="AF389" s="13"/>
      <c r="AG389" s="13"/>
      <c r="AH389" s="13"/>
      <c r="AI389" s="13"/>
      <c r="AJ389" s="13"/>
    </row>
    <row r="390" spans="24:36">
      <c r="X390" s="13"/>
      <c r="Y390" s="13"/>
      <c r="Z390" s="13"/>
      <c r="AA390" s="13"/>
      <c r="AB390" s="13"/>
      <c r="AC390" s="13"/>
      <c r="AD390" s="13"/>
      <c r="AE390" s="13"/>
      <c r="AF390" s="13"/>
      <c r="AG390" s="13"/>
      <c r="AH390" s="13"/>
      <c r="AI390" s="13"/>
      <c r="AJ390" s="13"/>
    </row>
    <row r="391" spans="24:36">
      <c r="X391" s="13"/>
      <c r="Y391" s="13"/>
      <c r="Z391" s="13"/>
      <c r="AA391" s="13"/>
      <c r="AB391" s="13"/>
      <c r="AC391" s="13"/>
      <c r="AD391" s="13"/>
      <c r="AE391" s="13"/>
      <c r="AF391" s="13"/>
      <c r="AG391" s="13"/>
      <c r="AH391" s="13"/>
      <c r="AI391" s="13"/>
      <c r="AJ391" s="13"/>
    </row>
    <row r="392" spans="24:36">
      <c r="X392" s="13"/>
      <c r="Y392" s="13"/>
      <c r="Z392" s="13"/>
      <c r="AA392" s="13"/>
      <c r="AB392" s="13"/>
      <c r="AC392" s="13"/>
      <c r="AD392" s="13"/>
      <c r="AE392" s="13"/>
      <c r="AF392" s="13"/>
      <c r="AG392" s="13"/>
      <c r="AH392" s="13"/>
      <c r="AI392" s="13"/>
      <c r="AJ392" s="13"/>
    </row>
    <row r="393" spans="24:36">
      <c r="X393" s="13"/>
      <c r="Y393" s="13"/>
      <c r="Z393" s="13"/>
      <c r="AA393" s="13"/>
      <c r="AB393" s="13"/>
      <c r="AC393" s="13"/>
      <c r="AD393" s="13"/>
      <c r="AE393" s="13"/>
      <c r="AF393" s="13"/>
      <c r="AG393" s="13"/>
      <c r="AH393" s="13"/>
      <c r="AI393" s="13"/>
      <c r="AJ393" s="13"/>
    </row>
    <row r="394" spans="24:36">
      <c r="X394" s="13"/>
      <c r="Y394" s="13"/>
      <c r="Z394" s="13"/>
      <c r="AA394" s="13"/>
      <c r="AB394" s="13"/>
      <c r="AC394" s="13"/>
      <c r="AD394" s="13"/>
      <c r="AE394" s="13"/>
      <c r="AF394" s="13"/>
      <c r="AG394" s="13"/>
      <c r="AH394" s="13"/>
      <c r="AI394" s="13"/>
      <c r="AJ394" s="13"/>
    </row>
    <row r="395" spans="24:36">
      <c r="X395" s="13"/>
      <c r="Y395" s="13"/>
      <c r="Z395" s="13"/>
      <c r="AA395" s="13"/>
      <c r="AB395" s="13"/>
      <c r="AC395" s="13"/>
      <c r="AD395" s="13"/>
      <c r="AE395" s="13"/>
      <c r="AF395" s="13"/>
      <c r="AG395" s="13"/>
      <c r="AH395" s="13"/>
      <c r="AI395" s="13"/>
      <c r="AJ395" s="13"/>
    </row>
    <row r="396" spans="24:36">
      <c r="X396" s="13"/>
      <c r="Y396" s="13"/>
      <c r="Z396" s="13"/>
      <c r="AA396" s="13"/>
      <c r="AB396" s="13"/>
      <c r="AC396" s="13"/>
      <c r="AD396" s="13"/>
      <c r="AE396" s="13"/>
      <c r="AF396" s="13"/>
      <c r="AG396" s="13"/>
      <c r="AH396" s="13"/>
      <c r="AI396" s="13"/>
      <c r="AJ396" s="13"/>
    </row>
    <row r="397" spans="24:36">
      <c r="X397" s="13"/>
      <c r="Y397" s="13"/>
      <c r="Z397" s="13"/>
      <c r="AA397" s="13"/>
      <c r="AB397" s="13"/>
      <c r="AC397" s="13"/>
      <c r="AD397" s="13"/>
      <c r="AE397" s="13"/>
      <c r="AF397" s="13"/>
      <c r="AG397" s="13"/>
      <c r="AH397" s="13"/>
      <c r="AI397" s="13"/>
      <c r="AJ397" s="13"/>
    </row>
    <row r="398" spans="24:36">
      <c r="X398" s="13"/>
      <c r="Y398" s="13"/>
      <c r="Z398" s="13"/>
      <c r="AA398" s="13"/>
      <c r="AB398" s="13"/>
      <c r="AC398" s="13"/>
      <c r="AD398" s="13"/>
      <c r="AE398" s="13"/>
      <c r="AF398" s="13"/>
      <c r="AG398" s="13"/>
      <c r="AH398" s="13"/>
      <c r="AI398" s="13"/>
      <c r="AJ398" s="13"/>
    </row>
    <row r="399" spans="24:36">
      <c r="X399" s="13"/>
      <c r="Y399" s="13"/>
      <c r="Z399" s="13"/>
      <c r="AA399" s="13"/>
      <c r="AB399" s="13"/>
      <c r="AC399" s="13"/>
      <c r="AD399" s="13"/>
      <c r="AE399" s="13"/>
      <c r="AF399" s="13"/>
      <c r="AG399" s="13"/>
      <c r="AH399" s="13"/>
      <c r="AI399" s="13"/>
      <c r="AJ399" s="13"/>
    </row>
    <row r="400" spans="24:36">
      <c r="X400" s="13"/>
      <c r="Y400" s="13"/>
      <c r="Z400" s="13"/>
      <c r="AA400" s="13"/>
      <c r="AB400" s="13"/>
      <c r="AC400" s="13"/>
      <c r="AD400" s="13"/>
      <c r="AE400" s="13"/>
      <c r="AF400" s="13"/>
      <c r="AG400" s="13"/>
      <c r="AH400" s="13"/>
      <c r="AI400" s="13"/>
      <c r="AJ400" s="13"/>
    </row>
    <row r="401" spans="24:36">
      <c r="X401" s="13"/>
      <c r="Y401" s="13"/>
      <c r="Z401" s="13"/>
      <c r="AA401" s="13"/>
      <c r="AB401" s="13"/>
      <c r="AC401" s="13"/>
      <c r="AD401" s="13"/>
      <c r="AE401" s="13"/>
      <c r="AF401" s="13"/>
      <c r="AG401" s="13"/>
      <c r="AH401" s="13"/>
      <c r="AI401" s="13"/>
      <c r="AJ401" s="13"/>
    </row>
    <row r="402" spans="24:36">
      <c r="X402" s="13"/>
      <c r="Y402" s="13"/>
      <c r="Z402" s="13"/>
      <c r="AA402" s="13"/>
      <c r="AB402" s="13"/>
      <c r="AC402" s="13"/>
      <c r="AD402" s="13"/>
      <c r="AE402" s="13"/>
      <c r="AF402" s="13"/>
      <c r="AG402" s="13"/>
      <c r="AH402" s="13"/>
      <c r="AI402" s="13"/>
      <c r="AJ402" s="13"/>
    </row>
    <row r="403" spans="24:36">
      <c r="X403" s="13"/>
      <c r="Y403" s="13"/>
      <c r="Z403" s="13"/>
      <c r="AA403" s="13"/>
      <c r="AB403" s="13"/>
      <c r="AC403" s="13"/>
      <c r="AD403" s="13"/>
      <c r="AE403" s="13"/>
      <c r="AF403" s="13"/>
      <c r="AG403" s="13"/>
      <c r="AH403" s="13"/>
      <c r="AI403" s="13"/>
      <c r="AJ403" s="13"/>
    </row>
    <row r="404" spans="24:36">
      <c r="X404" s="13"/>
      <c r="Y404" s="13"/>
      <c r="Z404" s="13"/>
      <c r="AA404" s="13"/>
      <c r="AB404" s="13"/>
      <c r="AC404" s="13"/>
      <c r="AD404" s="13"/>
      <c r="AE404" s="13"/>
      <c r="AF404" s="13"/>
      <c r="AG404" s="13"/>
      <c r="AH404" s="13"/>
      <c r="AI404" s="13"/>
      <c r="AJ404" s="13"/>
    </row>
    <row r="405" spans="24:36">
      <c r="X405" s="13"/>
      <c r="Y405" s="13"/>
      <c r="Z405" s="13"/>
      <c r="AA405" s="13"/>
      <c r="AB405" s="13"/>
      <c r="AC405" s="13"/>
      <c r="AD405" s="13"/>
      <c r="AE405" s="13"/>
      <c r="AF405" s="13"/>
      <c r="AG405" s="13"/>
      <c r="AH405" s="13"/>
      <c r="AI405" s="13"/>
      <c r="AJ405" s="13"/>
    </row>
    <row r="406" spans="24:36">
      <c r="X406" s="13"/>
      <c r="Y406" s="13"/>
      <c r="Z406" s="13"/>
      <c r="AA406" s="13"/>
      <c r="AB406" s="13"/>
      <c r="AC406" s="13"/>
      <c r="AD406" s="13"/>
      <c r="AE406" s="13"/>
      <c r="AF406" s="13"/>
      <c r="AG406" s="13"/>
      <c r="AH406" s="13"/>
      <c r="AI406" s="13"/>
      <c r="AJ406" s="13"/>
    </row>
    <row r="407" spans="24:36">
      <c r="X407" s="13"/>
      <c r="Y407" s="13"/>
      <c r="Z407" s="13"/>
      <c r="AA407" s="13"/>
      <c r="AB407" s="13"/>
      <c r="AC407" s="13"/>
      <c r="AD407" s="13"/>
      <c r="AE407" s="13"/>
      <c r="AF407" s="13"/>
      <c r="AG407" s="13"/>
      <c r="AH407" s="13"/>
      <c r="AI407" s="13"/>
      <c r="AJ407" s="13"/>
    </row>
    <row r="408" spans="24:36">
      <c r="X408" s="13"/>
      <c r="Y408" s="13"/>
      <c r="Z408" s="13"/>
      <c r="AA408" s="13"/>
      <c r="AB408" s="13"/>
      <c r="AC408" s="13"/>
      <c r="AD408" s="13"/>
      <c r="AE408" s="13"/>
      <c r="AF408" s="13"/>
      <c r="AG408" s="13"/>
      <c r="AH408" s="13"/>
      <c r="AI408" s="13"/>
      <c r="AJ408" s="13"/>
    </row>
    <row r="409" spans="24:36">
      <c r="X409" s="13"/>
      <c r="Y409" s="13"/>
      <c r="Z409" s="13"/>
      <c r="AA409" s="13"/>
      <c r="AB409" s="13"/>
      <c r="AC409" s="13"/>
      <c r="AD409" s="13"/>
      <c r="AE409" s="13"/>
      <c r="AF409" s="13"/>
      <c r="AG409" s="13"/>
      <c r="AH409" s="13"/>
      <c r="AI409" s="13"/>
      <c r="AJ409" s="13"/>
    </row>
    <row r="410" spans="24:36">
      <c r="X410" s="13"/>
      <c r="Y410" s="13"/>
      <c r="Z410" s="13"/>
      <c r="AA410" s="13"/>
      <c r="AB410" s="13"/>
      <c r="AC410" s="13"/>
      <c r="AD410" s="13"/>
      <c r="AE410" s="13"/>
      <c r="AF410" s="13"/>
      <c r="AG410" s="13"/>
      <c r="AH410" s="13"/>
      <c r="AI410" s="13"/>
      <c r="AJ410" s="13"/>
    </row>
    <row r="411" spans="24:36">
      <c r="X411" s="13"/>
      <c r="Y411" s="13"/>
      <c r="Z411" s="13"/>
      <c r="AA411" s="13"/>
      <c r="AB411" s="13"/>
      <c r="AC411" s="13"/>
      <c r="AD411" s="13"/>
      <c r="AE411" s="13"/>
      <c r="AF411" s="13"/>
      <c r="AG411" s="13"/>
      <c r="AH411" s="13"/>
      <c r="AI411" s="13"/>
      <c r="AJ411" s="13"/>
    </row>
    <row r="412" spans="24:36">
      <c r="X412" s="13"/>
      <c r="Y412" s="13"/>
      <c r="Z412" s="13"/>
      <c r="AA412" s="13"/>
      <c r="AB412" s="13"/>
      <c r="AC412" s="13"/>
      <c r="AD412" s="13"/>
      <c r="AE412" s="13"/>
      <c r="AF412" s="13"/>
      <c r="AG412" s="13"/>
      <c r="AH412" s="13"/>
      <c r="AI412" s="13"/>
      <c r="AJ412" s="13"/>
    </row>
    <row r="413" spans="24:36">
      <c r="X413" s="13"/>
      <c r="Y413" s="13"/>
      <c r="Z413" s="13"/>
      <c r="AA413" s="13"/>
      <c r="AB413" s="13"/>
      <c r="AC413" s="13"/>
      <c r="AD413" s="13"/>
      <c r="AE413" s="13"/>
      <c r="AF413" s="13"/>
      <c r="AG413" s="13"/>
      <c r="AH413" s="13"/>
      <c r="AI413" s="13"/>
      <c r="AJ413" s="13"/>
    </row>
    <row r="414" spans="24:36">
      <c r="X414" s="13"/>
      <c r="Y414" s="13"/>
      <c r="Z414" s="13"/>
      <c r="AA414" s="13"/>
      <c r="AB414" s="13"/>
      <c r="AC414" s="13"/>
      <c r="AD414" s="13"/>
      <c r="AE414" s="13"/>
      <c r="AF414" s="13"/>
      <c r="AG414" s="13"/>
      <c r="AH414" s="13"/>
      <c r="AI414" s="13"/>
      <c r="AJ414" s="13"/>
    </row>
    <row r="415" spans="24:36">
      <c r="X415" s="13"/>
      <c r="Y415" s="13"/>
      <c r="Z415" s="13"/>
      <c r="AA415" s="13"/>
      <c r="AB415" s="13"/>
      <c r="AC415" s="13"/>
      <c r="AD415" s="13"/>
      <c r="AE415" s="13"/>
      <c r="AF415" s="13"/>
      <c r="AG415" s="13"/>
      <c r="AH415" s="13"/>
      <c r="AI415" s="13"/>
      <c r="AJ415" s="13"/>
    </row>
    <row r="416" spans="24:36">
      <c r="X416" s="13"/>
      <c r="Y416" s="13"/>
      <c r="Z416" s="13"/>
      <c r="AA416" s="13"/>
      <c r="AB416" s="13"/>
      <c r="AC416" s="13"/>
      <c r="AD416" s="13"/>
      <c r="AE416" s="13"/>
      <c r="AF416" s="13"/>
      <c r="AG416" s="13"/>
      <c r="AH416" s="13"/>
      <c r="AI416" s="13"/>
      <c r="AJ416" s="13"/>
    </row>
    <row r="417" spans="24:36">
      <c r="X417" s="13"/>
      <c r="Y417" s="13"/>
      <c r="Z417" s="13"/>
      <c r="AA417" s="13"/>
      <c r="AB417" s="13"/>
      <c r="AC417" s="13"/>
      <c r="AD417" s="13"/>
      <c r="AE417" s="13"/>
      <c r="AF417" s="13"/>
      <c r="AG417" s="13"/>
      <c r="AH417" s="13"/>
      <c r="AI417" s="13"/>
      <c r="AJ417" s="13"/>
    </row>
    <row r="418" spans="24:36">
      <c r="X418" s="13"/>
      <c r="Y418" s="13"/>
      <c r="Z418" s="13"/>
      <c r="AA418" s="13"/>
      <c r="AB418" s="13"/>
      <c r="AC418" s="13"/>
      <c r="AD418" s="13"/>
      <c r="AE418" s="13"/>
      <c r="AF418" s="13"/>
      <c r="AG418" s="13"/>
      <c r="AH418" s="13"/>
      <c r="AI418" s="13"/>
      <c r="AJ418" s="13"/>
    </row>
    <row r="419" spans="24:36">
      <c r="X419" s="13"/>
      <c r="Y419" s="13"/>
      <c r="Z419" s="13"/>
      <c r="AA419" s="13"/>
      <c r="AB419" s="13"/>
      <c r="AC419" s="13"/>
      <c r="AD419" s="13"/>
      <c r="AE419" s="13"/>
      <c r="AF419" s="13"/>
      <c r="AG419" s="13"/>
      <c r="AH419" s="13"/>
      <c r="AI419" s="13"/>
      <c r="AJ419" s="13"/>
    </row>
    <row r="420" spans="24:36">
      <c r="X420" s="13"/>
      <c r="Y420" s="13"/>
      <c r="Z420" s="13"/>
      <c r="AA420" s="13"/>
      <c r="AB420" s="13"/>
      <c r="AC420" s="13"/>
      <c r="AD420" s="13"/>
      <c r="AE420" s="13"/>
      <c r="AF420" s="13"/>
      <c r="AG420" s="13"/>
      <c r="AH420" s="13"/>
      <c r="AI420" s="13"/>
      <c r="AJ420" s="13"/>
    </row>
    <row r="421" spans="24:36">
      <c r="X421" s="13"/>
      <c r="Y421" s="13"/>
      <c r="Z421" s="13"/>
      <c r="AA421" s="13"/>
      <c r="AB421" s="13"/>
      <c r="AC421" s="13"/>
      <c r="AD421" s="13"/>
      <c r="AE421" s="13"/>
      <c r="AF421" s="13"/>
      <c r="AG421" s="13"/>
      <c r="AH421" s="13"/>
      <c r="AI421" s="13"/>
      <c r="AJ421" s="13"/>
    </row>
    <row r="422" spans="24:36">
      <c r="X422" s="13"/>
      <c r="Y422" s="13"/>
      <c r="Z422" s="13"/>
      <c r="AA422" s="13"/>
      <c r="AB422" s="13"/>
      <c r="AC422" s="13"/>
      <c r="AD422" s="13"/>
      <c r="AE422" s="13"/>
      <c r="AF422" s="13"/>
      <c r="AG422" s="13"/>
      <c r="AH422" s="13"/>
      <c r="AI422" s="13"/>
      <c r="AJ422" s="13"/>
    </row>
    <row r="423" spans="24:36">
      <c r="X423" s="13"/>
      <c r="Y423" s="13"/>
      <c r="Z423" s="13"/>
      <c r="AA423" s="13"/>
      <c r="AB423" s="13"/>
      <c r="AC423" s="13"/>
      <c r="AD423" s="13"/>
      <c r="AE423" s="13"/>
      <c r="AF423" s="13"/>
      <c r="AG423" s="13"/>
      <c r="AH423" s="13"/>
      <c r="AI423" s="13"/>
      <c r="AJ423" s="13"/>
    </row>
    <row r="424" spans="24:36">
      <c r="X424" s="13"/>
      <c r="Y424" s="13"/>
      <c r="Z424" s="13"/>
      <c r="AA424" s="13"/>
      <c r="AB424" s="13"/>
      <c r="AC424" s="13"/>
      <c r="AD424" s="13"/>
      <c r="AE424" s="13"/>
      <c r="AF424" s="13"/>
      <c r="AG424" s="13"/>
      <c r="AH424" s="13"/>
      <c r="AI424" s="13"/>
      <c r="AJ424" s="13"/>
    </row>
    <row r="425" spans="24:36">
      <c r="X425" s="13"/>
      <c r="Y425" s="13"/>
      <c r="Z425" s="13"/>
      <c r="AA425" s="13"/>
      <c r="AB425" s="13"/>
      <c r="AC425" s="13"/>
      <c r="AD425" s="13"/>
      <c r="AE425" s="13"/>
      <c r="AF425" s="13"/>
      <c r="AG425" s="13"/>
      <c r="AH425" s="13"/>
      <c r="AI425" s="13"/>
      <c r="AJ425" s="13"/>
    </row>
    <row r="426" spans="24:36">
      <c r="X426" s="13"/>
      <c r="Y426" s="13"/>
      <c r="Z426" s="13"/>
      <c r="AA426" s="13"/>
      <c r="AB426" s="13"/>
      <c r="AC426" s="13"/>
      <c r="AD426" s="13"/>
      <c r="AE426" s="13"/>
      <c r="AF426" s="13"/>
      <c r="AG426" s="13"/>
      <c r="AH426" s="13"/>
      <c r="AI426" s="13"/>
      <c r="AJ426" s="13"/>
    </row>
    <row r="427" spans="24:36">
      <c r="X427" s="13"/>
      <c r="Y427" s="13"/>
      <c r="Z427" s="13"/>
      <c r="AA427" s="13"/>
      <c r="AB427" s="13"/>
      <c r="AC427" s="13"/>
      <c r="AD427" s="13"/>
      <c r="AE427" s="13"/>
      <c r="AF427" s="13"/>
      <c r="AG427" s="13"/>
      <c r="AH427" s="13"/>
      <c r="AI427" s="13"/>
      <c r="AJ427" s="13"/>
    </row>
    <row r="428" spans="24:36">
      <c r="X428" s="13"/>
      <c r="Y428" s="13"/>
      <c r="Z428" s="13"/>
      <c r="AA428" s="13"/>
      <c r="AB428" s="13"/>
      <c r="AC428" s="13"/>
      <c r="AD428" s="13"/>
      <c r="AE428" s="13"/>
      <c r="AF428" s="13"/>
      <c r="AG428" s="13"/>
      <c r="AH428" s="13"/>
      <c r="AI428" s="13"/>
      <c r="AJ428" s="13"/>
    </row>
    <row r="429" spans="24:36">
      <c r="X429" s="13"/>
      <c r="Y429" s="13"/>
      <c r="Z429" s="13"/>
      <c r="AA429" s="13"/>
      <c r="AB429" s="13"/>
      <c r="AC429" s="13"/>
      <c r="AD429" s="13"/>
      <c r="AE429" s="13"/>
      <c r="AF429" s="13"/>
      <c r="AG429" s="13"/>
      <c r="AH429" s="13"/>
      <c r="AI429" s="13"/>
      <c r="AJ429" s="13"/>
    </row>
    <row r="430" spans="24:36">
      <c r="X430" s="13"/>
      <c r="Y430" s="13"/>
      <c r="Z430" s="13"/>
      <c r="AA430" s="13"/>
      <c r="AB430" s="13"/>
      <c r="AC430" s="13"/>
      <c r="AD430" s="13"/>
      <c r="AE430" s="13"/>
      <c r="AF430" s="13"/>
      <c r="AG430" s="13"/>
      <c r="AH430" s="13"/>
      <c r="AI430" s="13"/>
      <c r="AJ430" s="13"/>
    </row>
    <row r="431" spans="24:36">
      <c r="X431" s="13"/>
      <c r="Y431" s="13"/>
      <c r="Z431" s="13"/>
      <c r="AA431" s="13"/>
      <c r="AB431" s="13"/>
      <c r="AC431" s="13"/>
      <c r="AD431" s="13"/>
      <c r="AE431" s="13"/>
      <c r="AF431" s="13"/>
      <c r="AG431" s="13"/>
      <c r="AH431" s="13"/>
      <c r="AI431" s="13"/>
      <c r="AJ431" s="13"/>
    </row>
    <row r="432" spans="24:36">
      <c r="X432" s="13"/>
      <c r="Y432" s="13"/>
      <c r="Z432" s="13"/>
      <c r="AA432" s="13"/>
      <c r="AB432" s="13"/>
      <c r="AC432" s="13"/>
      <c r="AD432" s="13"/>
      <c r="AE432" s="13"/>
      <c r="AF432" s="13"/>
      <c r="AG432" s="13"/>
      <c r="AH432" s="13"/>
      <c r="AI432" s="13"/>
      <c r="AJ432" s="13"/>
    </row>
    <row r="433" spans="24:36">
      <c r="X433" s="13"/>
      <c r="Y433" s="13"/>
      <c r="Z433" s="13"/>
      <c r="AA433" s="13"/>
      <c r="AB433" s="13"/>
      <c r="AC433" s="13"/>
      <c r="AD433" s="13"/>
      <c r="AE433" s="13"/>
      <c r="AF433" s="13"/>
      <c r="AG433" s="13"/>
      <c r="AH433" s="13"/>
      <c r="AI433" s="13"/>
      <c r="AJ433" s="13"/>
    </row>
    <row r="434" spans="24:36">
      <c r="X434" s="13"/>
      <c r="Y434" s="13"/>
      <c r="Z434" s="13"/>
      <c r="AA434" s="13"/>
      <c r="AB434" s="13"/>
      <c r="AC434" s="13"/>
      <c r="AD434" s="13"/>
      <c r="AE434" s="13"/>
      <c r="AF434" s="13"/>
      <c r="AG434" s="13"/>
      <c r="AH434" s="13"/>
      <c r="AI434" s="13"/>
      <c r="AJ434" s="13"/>
    </row>
    <row r="435" spans="24:36">
      <c r="X435" s="13"/>
      <c r="Y435" s="13"/>
      <c r="Z435" s="13"/>
      <c r="AA435" s="13"/>
      <c r="AB435" s="13"/>
      <c r="AC435" s="13"/>
      <c r="AD435" s="13"/>
      <c r="AE435" s="13"/>
      <c r="AF435" s="13"/>
      <c r="AG435" s="13"/>
      <c r="AH435" s="13"/>
      <c r="AI435" s="13"/>
      <c r="AJ435" s="13"/>
    </row>
    <row r="436" spans="24:36">
      <c r="X436" s="13"/>
      <c r="Y436" s="13"/>
      <c r="Z436" s="13"/>
      <c r="AA436" s="13"/>
      <c r="AB436" s="13"/>
      <c r="AC436" s="13"/>
      <c r="AD436" s="13"/>
      <c r="AE436" s="13"/>
      <c r="AF436" s="13"/>
      <c r="AG436" s="13"/>
      <c r="AH436" s="13"/>
      <c r="AI436" s="13"/>
      <c r="AJ436" s="13"/>
    </row>
    <row r="437" spans="24:36">
      <c r="X437" s="13"/>
      <c r="Y437" s="13"/>
      <c r="Z437" s="13"/>
      <c r="AA437" s="13"/>
      <c r="AB437" s="13"/>
      <c r="AC437" s="13"/>
      <c r="AD437" s="13"/>
      <c r="AE437" s="13"/>
      <c r="AF437" s="13"/>
      <c r="AG437" s="13"/>
      <c r="AH437" s="13"/>
      <c r="AI437" s="13"/>
      <c r="AJ437" s="13"/>
    </row>
    <row r="438" spans="24:36">
      <c r="X438" s="13"/>
      <c r="Y438" s="13"/>
      <c r="Z438" s="13"/>
      <c r="AA438" s="13"/>
      <c r="AB438" s="13"/>
      <c r="AC438" s="13"/>
      <c r="AD438" s="13"/>
      <c r="AE438" s="13"/>
      <c r="AF438" s="13"/>
      <c r="AG438" s="13"/>
      <c r="AH438" s="13"/>
      <c r="AI438" s="13"/>
      <c r="AJ438" s="13"/>
    </row>
    <row r="439" spans="24:36">
      <c r="X439" s="13"/>
      <c r="Y439" s="13"/>
      <c r="Z439" s="13"/>
      <c r="AA439" s="13"/>
      <c r="AB439" s="13"/>
      <c r="AC439" s="13"/>
      <c r="AD439" s="13"/>
      <c r="AE439" s="13"/>
      <c r="AF439" s="13"/>
      <c r="AG439" s="13"/>
      <c r="AH439" s="13"/>
      <c r="AI439" s="13"/>
      <c r="AJ439" s="13"/>
    </row>
    <row r="440" spans="24:36">
      <c r="X440" s="13"/>
      <c r="Y440" s="13"/>
      <c r="Z440" s="13"/>
      <c r="AA440" s="13"/>
      <c r="AB440" s="13"/>
      <c r="AC440" s="13"/>
      <c r="AD440" s="13"/>
      <c r="AE440" s="13"/>
      <c r="AF440" s="13"/>
      <c r="AG440" s="13"/>
      <c r="AH440" s="13"/>
      <c r="AI440" s="13"/>
      <c r="AJ440" s="13"/>
    </row>
    <row r="441" spans="24:36">
      <c r="X441" s="13"/>
      <c r="Y441" s="13"/>
      <c r="Z441" s="13"/>
      <c r="AA441" s="13"/>
      <c r="AB441" s="13"/>
      <c r="AC441" s="13"/>
      <c r="AD441" s="13"/>
      <c r="AE441" s="13"/>
      <c r="AF441" s="13"/>
      <c r="AG441" s="13"/>
      <c r="AH441" s="13"/>
      <c r="AI441" s="13"/>
      <c r="AJ441" s="13"/>
    </row>
    <row r="442" spans="24:36">
      <c r="X442" s="13"/>
      <c r="Y442" s="13"/>
      <c r="Z442" s="13"/>
      <c r="AA442" s="13"/>
      <c r="AB442" s="13"/>
      <c r="AC442" s="13"/>
      <c r="AD442" s="13"/>
      <c r="AE442" s="13"/>
      <c r="AF442" s="13"/>
      <c r="AG442" s="13"/>
      <c r="AH442" s="13"/>
      <c r="AI442" s="13"/>
      <c r="AJ442" s="13"/>
    </row>
    <row r="443" spans="24:36">
      <c r="X443" s="13"/>
      <c r="Y443" s="13"/>
      <c r="Z443" s="13"/>
      <c r="AA443" s="13"/>
      <c r="AB443" s="13"/>
      <c r="AC443" s="13"/>
      <c r="AD443" s="13"/>
      <c r="AE443" s="13"/>
      <c r="AF443" s="13"/>
      <c r="AG443" s="13"/>
      <c r="AH443" s="13"/>
      <c r="AI443" s="13"/>
      <c r="AJ443" s="13"/>
    </row>
    <row r="444" spans="24:36">
      <c r="X444" s="13"/>
      <c r="Y444" s="13"/>
      <c r="Z444" s="13"/>
      <c r="AA444" s="13"/>
      <c r="AB444" s="13"/>
      <c r="AC444" s="13"/>
      <c r="AD444" s="13"/>
      <c r="AE444" s="13"/>
      <c r="AF444" s="13"/>
      <c r="AG444" s="13"/>
      <c r="AH444" s="13"/>
      <c r="AI444" s="13"/>
      <c r="AJ444" s="13"/>
    </row>
    <row r="445" spans="24:36">
      <c r="X445" s="13"/>
      <c r="Y445" s="13"/>
      <c r="Z445" s="13"/>
      <c r="AA445" s="13"/>
      <c r="AB445" s="13"/>
      <c r="AC445" s="13"/>
      <c r="AD445" s="13"/>
      <c r="AE445" s="13"/>
      <c r="AF445" s="13"/>
      <c r="AG445" s="13"/>
      <c r="AH445" s="13"/>
      <c r="AI445" s="13"/>
      <c r="AJ445" s="13"/>
    </row>
    <row r="446" spans="24:36">
      <c r="X446" s="13"/>
      <c r="Y446" s="13"/>
      <c r="Z446" s="13"/>
      <c r="AA446" s="13"/>
      <c r="AB446" s="13"/>
      <c r="AC446" s="13"/>
      <c r="AD446" s="13"/>
      <c r="AE446" s="13"/>
      <c r="AF446" s="13"/>
      <c r="AG446" s="13"/>
      <c r="AH446" s="13"/>
      <c r="AI446" s="13"/>
      <c r="AJ446" s="13"/>
    </row>
    <row r="447" spans="24:36">
      <c r="X447" s="13"/>
      <c r="Y447" s="13"/>
      <c r="Z447" s="13"/>
      <c r="AA447" s="13"/>
      <c r="AB447" s="13"/>
      <c r="AC447" s="13"/>
      <c r="AD447" s="13"/>
      <c r="AE447" s="13"/>
      <c r="AF447" s="13"/>
      <c r="AG447" s="13"/>
      <c r="AH447" s="13"/>
      <c r="AI447" s="13"/>
      <c r="AJ447" s="13"/>
    </row>
    <row r="448" spans="24:36">
      <c r="X448" s="13"/>
      <c r="Y448" s="13"/>
      <c r="Z448" s="13"/>
      <c r="AA448" s="13"/>
      <c r="AB448" s="13"/>
      <c r="AC448" s="13"/>
      <c r="AD448" s="13"/>
      <c r="AE448" s="13"/>
      <c r="AF448" s="13"/>
      <c r="AG448" s="13"/>
      <c r="AH448" s="13"/>
      <c r="AI448" s="13"/>
      <c r="AJ448" s="13"/>
    </row>
    <row r="449" spans="24:36">
      <c r="X449" s="13"/>
      <c r="Y449" s="13"/>
      <c r="Z449" s="13"/>
      <c r="AA449" s="13"/>
      <c r="AB449" s="13"/>
      <c r="AC449" s="13"/>
      <c r="AD449" s="13"/>
      <c r="AE449" s="13"/>
      <c r="AF449" s="13"/>
      <c r="AG449" s="13"/>
      <c r="AH449" s="13"/>
      <c r="AI449" s="13"/>
      <c r="AJ449" s="13"/>
    </row>
    <row r="450" spans="24:36">
      <c r="X450" s="13"/>
      <c r="Y450" s="13"/>
      <c r="Z450" s="13"/>
      <c r="AA450" s="13"/>
      <c r="AB450" s="13"/>
      <c r="AC450" s="13"/>
      <c r="AD450" s="13"/>
      <c r="AE450" s="13"/>
      <c r="AF450" s="13"/>
      <c r="AG450" s="13"/>
      <c r="AH450" s="13"/>
      <c r="AI450" s="13"/>
      <c r="AJ450" s="13"/>
    </row>
    <row r="451" spans="24:36">
      <c r="X451" s="13"/>
      <c r="Y451" s="13"/>
      <c r="Z451" s="13"/>
      <c r="AA451" s="13"/>
      <c r="AB451" s="13"/>
      <c r="AC451" s="13"/>
      <c r="AD451" s="13"/>
      <c r="AE451" s="13"/>
      <c r="AF451" s="13"/>
      <c r="AG451" s="13"/>
      <c r="AH451" s="13"/>
      <c r="AI451" s="13"/>
      <c r="AJ451" s="13"/>
    </row>
    <row r="452" spans="24:36">
      <c r="X452" s="13"/>
      <c r="Y452" s="13"/>
      <c r="Z452" s="13"/>
      <c r="AA452" s="13"/>
      <c r="AB452" s="13"/>
      <c r="AC452" s="13"/>
      <c r="AD452" s="13"/>
      <c r="AE452" s="13"/>
      <c r="AF452" s="13"/>
      <c r="AG452" s="13"/>
      <c r="AH452" s="13"/>
      <c r="AI452" s="13"/>
      <c r="AJ452" s="13"/>
    </row>
    <row r="453" spans="24:36">
      <c r="X453" s="13"/>
      <c r="Y453" s="13"/>
      <c r="Z453" s="13"/>
      <c r="AA453" s="13"/>
      <c r="AB453" s="13"/>
      <c r="AC453" s="13"/>
      <c r="AD453" s="13"/>
      <c r="AE453" s="13"/>
      <c r="AF453" s="13"/>
      <c r="AG453" s="13"/>
      <c r="AH453" s="13"/>
      <c r="AI453" s="13"/>
      <c r="AJ453" s="13"/>
    </row>
    <row r="454" spans="24:36">
      <c r="X454" s="13"/>
      <c r="Y454" s="13"/>
      <c r="Z454" s="13"/>
      <c r="AA454" s="13"/>
      <c r="AB454" s="13"/>
      <c r="AC454" s="13"/>
      <c r="AD454" s="13"/>
      <c r="AE454" s="13"/>
      <c r="AF454" s="13"/>
      <c r="AG454" s="13"/>
      <c r="AH454" s="13"/>
      <c r="AI454" s="13"/>
      <c r="AJ454" s="13"/>
    </row>
    <row r="455" spans="24:36">
      <c r="X455" s="13"/>
      <c r="Y455" s="13"/>
      <c r="Z455" s="13"/>
      <c r="AA455" s="13"/>
      <c r="AB455" s="13"/>
      <c r="AC455" s="13"/>
      <c r="AD455" s="13"/>
      <c r="AE455" s="13"/>
      <c r="AF455" s="13"/>
      <c r="AG455" s="13"/>
      <c r="AH455" s="13"/>
      <c r="AI455" s="13"/>
      <c r="AJ455" s="13"/>
    </row>
    <row r="456" spans="24:36">
      <c r="X456" s="13"/>
      <c r="Y456" s="13"/>
      <c r="Z456" s="13"/>
      <c r="AA456" s="13"/>
      <c r="AB456" s="13"/>
      <c r="AC456" s="13"/>
      <c r="AD456" s="13"/>
      <c r="AE456" s="13"/>
      <c r="AF456" s="13"/>
      <c r="AG456" s="13"/>
      <c r="AH456" s="13"/>
      <c r="AI456" s="13"/>
      <c r="AJ456" s="13"/>
    </row>
    <row r="457" spans="24:36">
      <c r="X457" s="13"/>
      <c r="Y457" s="13"/>
      <c r="Z457" s="13"/>
      <c r="AA457" s="13"/>
      <c r="AB457" s="13"/>
      <c r="AC457" s="13"/>
      <c r="AD457" s="13"/>
      <c r="AE457" s="13"/>
      <c r="AF457" s="13"/>
      <c r="AG457" s="13"/>
      <c r="AH457" s="13"/>
      <c r="AI457" s="13"/>
      <c r="AJ457" s="13"/>
    </row>
    <row r="458" spans="24:36">
      <c r="X458" s="13"/>
      <c r="Y458" s="13"/>
      <c r="Z458" s="13"/>
      <c r="AA458" s="13"/>
      <c r="AB458" s="13"/>
      <c r="AC458" s="13"/>
      <c r="AD458" s="13"/>
      <c r="AE458" s="13"/>
      <c r="AF458" s="13"/>
      <c r="AG458" s="13"/>
      <c r="AH458" s="13"/>
      <c r="AI458" s="13"/>
      <c r="AJ458" s="13"/>
    </row>
    <row r="459" spans="24:36">
      <c r="X459" s="13"/>
      <c r="Y459" s="13"/>
      <c r="Z459" s="13"/>
      <c r="AA459" s="13"/>
      <c r="AB459" s="13"/>
      <c r="AC459" s="13"/>
      <c r="AD459" s="13"/>
      <c r="AE459" s="13"/>
      <c r="AF459" s="13"/>
      <c r="AG459" s="13"/>
      <c r="AH459" s="13"/>
      <c r="AI459" s="13"/>
      <c r="AJ459" s="13"/>
    </row>
    <row r="460" spans="24:36">
      <c r="X460" s="13"/>
      <c r="Y460" s="13"/>
      <c r="Z460" s="13"/>
      <c r="AA460" s="13"/>
      <c r="AB460" s="13"/>
      <c r="AC460" s="13"/>
      <c r="AD460" s="13"/>
      <c r="AE460" s="13"/>
      <c r="AF460" s="13"/>
      <c r="AG460" s="13"/>
      <c r="AH460" s="13"/>
      <c r="AI460" s="13"/>
      <c r="AJ460" s="13"/>
    </row>
    <row r="461" spans="24:36">
      <c r="X461" s="13"/>
      <c r="Y461" s="13"/>
      <c r="Z461" s="13"/>
      <c r="AA461" s="13"/>
      <c r="AB461" s="13"/>
      <c r="AC461" s="13"/>
      <c r="AD461" s="13"/>
      <c r="AE461" s="13"/>
      <c r="AF461" s="13"/>
      <c r="AG461" s="13"/>
      <c r="AH461" s="13"/>
      <c r="AI461" s="13"/>
      <c r="AJ461" s="13"/>
    </row>
    <row r="462" spans="24:36">
      <c r="X462" s="13"/>
      <c r="Y462" s="13"/>
      <c r="Z462" s="13"/>
      <c r="AA462" s="13"/>
      <c r="AB462" s="13"/>
      <c r="AC462" s="13"/>
      <c r="AD462" s="13"/>
      <c r="AE462" s="13"/>
      <c r="AF462" s="13"/>
      <c r="AG462" s="13"/>
      <c r="AH462" s="13"/>
      <c r="AI462" s="13"/>
      <c r="AJ462" s="13"/>
    </row>
    <row r="463" spans="24:36">
      <c r="X463" s="13"/>
      <c r="Y463" s="13"/>
      <c r="Z463" s="13"/>
      <c r="AA463" s="13"/>
      <c r="AB463" s="13"/>
      <c r="AC463" s="13"/>
      <c r="AD463" s="13"/>
      <c r="AE463" s="13"/>
      <c r="AF463" s="13"/>
      <c r="AG463" s="13"/>
      <c r="AH463" s="13"/>
      <c r="AI463" s="13"/>
      <c r="AJ463" s="13"/>
    </row>
    <row r="464" spans="24:36">
      <c r="X464" s="13"/>
      <c r="Y464" s="13"/>
      <c r="Z464" s="13"/>
      <c r="AA464" s="13"/>
      <c r="AB464" s="13"/>
      <c r="AC464" s="13"/>
      <c r="AD464" s="13"/>
      <c r="AE464" s="13"/>
      <c r="AF464" s="13"/>
      <c r="AG464" s="13"/>
      <c r="AH464" s="13"/>
      <c r="AI464" s="13"/>
      <c r="AJ464" s="13"/>
    </row>
    <row r="465" spans="24:36">
      <c r="X465" s="13"/>
      <c r="Y465" s="13"/>
      <c r="Z465" s="13"/>
      <c r="AA465" s="13"/>
      <c r="AB465" s="13"/>
      <c r="AC465" s="13"/>
      <c r="AD465" s="13"/>
      <c r="AE465" s="13"/>
      <c r="AF465" s="13"/>
      <c r="AG465" s="13"/>
      <c r="AH465" s="13"/>
      <c r="AI465" s="13"/>
      <c r="AJ465" s="13"/>
    </row>
    <row r="466" spans="24:36">
      <c r="X466" s="13"/>
      <c r="Y466" s="13"/>
      <c r="Z466" s="13"/>
      <c r="AA466" s="13"/>
      <c r="AB466" s="13"/>
      <c r="AC466" s="13"/>
      <c r="AD466" s="13"/>
      <c r="AE466" s="13"/>
      <c r="AF466" s="13"/>
      <c r="AG466" s="13"/>
      <c r="AH466" s="13"/>
      <c r="AI466" s="13"/>
      <c r="AJ466" s="13"/>
    </row>
    <row r="467" spans="24:36">
      <c r="X467" s="13"/>
      <c r="Y467" s="13"/>
      <c r="Z467" s="13"/>
      <c r="AA467" s="13"/>
      <c r="AB467" s="13"/>
      <c r="AC467" s="13"/>
      <c r="AD467" s="13"/>
      <c r="AE467" s="13"/>
      <c r="AF467" s="13"/>
      <c r="AG467" s="13"/>
      <c r="AH467" s="13"/>
      <c r="AI467" s="13"/>
      <c r="AJ467" s="13"/>
    </row>
    <row r="468" spans="24:36">
      <c r="X468" s="13"/>
      <c r="Y468" s="13"/>
      <c r="Z468" s="13"/>
      <c r="AA468" s="13"/>
      <c r="AB468" s="13"/>
      <c r="AC468" s="13"/>
      <c r="AD468" s="13"/>
      <c r="AE468" s="13"/>
      <c r="AF468" s="13"/>
      <c r="AG468" s="13"/>
      <c r="AH468" s="13"/>
      <c r="AI468" s="13"/>
      <c r="AJ468" s="13"/>
    </row>
    <row r="469" spans="24:36">
      <c r="X469" s="13"/>
      <c r="Y469" s="13"/>
      <c r="Z469" s="13"/>
      <c r="AA469" s="13"/>
      <c r="AB469" s="13"/>
      <c r="AC469" s="13"/>
      <c r="AD469" s="13"/>
      <c r="AE469" s="13"/>
      <c r="AF469" s="13"/>
      <c r="AG469" s="13"/>
      <c r="AH469" s="13"/>
      <c r="AI469" s="13"/>
      <c r="AJ469" s="13"/>
    </row>
    <row r="470" spans="24:36">
      <c r="X470" s="13"/>
      <c r="Y470" s="13"/>
      <c r="Z470" s="13"/>
      <c r="AA470" s="13"/>
      <c r="AB470" s="13"/>
      <c r="AC470" s="13"/>
      <c r="AD470" s="13"/>
      <c r="AE470" s="13"/>
      <c r="AF470" s="13"/>
      <c r="AG470" s="13"/>
      <c r="AH470" s="13"/>
      <c r="AI470" s="13"/>
      <c r="AJ470" s="13"/>
    </row>
    <row r="471" spans="24:36">
      <c r="X471" s="13"/>
      <c r="Y471" s="13"/>
      <c r="Z471" s="13"/>
      <c r="AA471" s="13"/>
      <c r="AB471" s="13"/>
      <c r="AC471" s="13"/>
      <c r="AD471" s="13"/>
      <c r="AE471" s="13"/>
      <c r="AF471" s="13"/>
      <c r="AG471" s="13"/>
      <c r="AH471" s="13"/>
      <c r="AI471" s="13"/>
      <c r="AJ471" s="13"/>
    </row>
    <row r="472" spans="24:36">
      <c r="X472" s="13"/>
      <c r="Y472" s="13"/>
      <c r="Z472" s="13"/>
      <c r="AA472" s="13"/>
      <c r="AB472" s="13"/>
      <c r="AC472" s="13"/>
      <c r="AD472" s="13"/>
      <c r="AE472" s="13"/>
      <c r="AF472" s="13"/>
      <c r="AG472" s="13"/>
      <c r="AH472" s="13"/>
      <c r="AI472" s="13"/>
      <c r="AJ472" s="13"/>
    </row>
    <row r="473" spans="24:36">
      <c r="X473" s="13"/>
      <c r="Y473" s="13"/>
      <c r="Z473" s="13"/>
      <c r="AA473" s="13"/>
      <c r="AB473" s="13"/>
      <c r="AC473" s="13"/>
      <c r="AD473" s="13"/>
      <c r="AE473" s="13"/>
      <c r="AF473" s="13"/>
      <c r="AG473" s="13"/>
      <c r="AH473" s="13"/>
      <c r="AI473" s="13"/>
      <c r="AJ473" s="13"/>
    </row>
    <row r="474" spans="24:36">
      <c r="X474" s="13"/>
      <c r="Y474" s="13"/>
      <c r="Z474" s="13"/>
      <c r="AA474" s="13"/>
      <c r="AB474" s="13"/>
      <c r="AC474" s="13"/>
      <c r="AD474" s="13"/>
      <c r="AE474" s="13"/>
      <c r="AF474" s="13"/>
      <c r="AG474" s="13"/>
      <c r="AH474" s="13"/>
      <c r="AI474" s="13"/>
      <c r="AJ474" s="13"/>
    </row>
    <row r="475" spans="24:36">
      <c r="X475" s="13"/>
      <c r="Y475" s="13"/>
      <c r="Z475" s="13"/>
      <c r="AA475" s="13"/>
      <c r="AB475" s="13"/>
      <c r="AC475" s="13"/>
      <c r="AD475" s="13"/>
      <c r="AE475" s="13"/>
      <c r="AF475" s="13"/>
      <c r="AG475" s="13"/>
      <c r="AH475" s="13"/>
      <c r="AI475" s="13"/>
      <c r="AJ475" s="13"/>
    </row>
    <row r="476" spans="24:36">
      <c r="X476" s="13"/>
      <c r="Y476" s="13"/>
      <c r="Z476" s="13"/>
      <c r="AA476" s="13"/>
      <c r="AB476" s="13"/>
      <c r="AC476" s="13"/>
      <c r="AD476" s="13"/>
      <c r="AE476" s="13"/>
      <c r="AF476" s="13"/>
      <c r="AG476" s="13"/>
      <c r="AH476" s="13"/>
      <c r="AI476" s="13"/>
      <c r="AJ476" s="13"/>
    </row>
    <row r="477" spans="24:36">
      <c r="X477" s="13"/>
      <c r="Y477" s="13"/>
      <c r="Z477" s="13"/>
      <c r="AA477" s="13"/>
      <c r="AB477" s="13"/>
      <c r="AC477" s="13"/>
      <c r="AD477" s="13"/>
      <c r="AE477" s="13"/>
      <c r="AF477" s="13"/>
      <c r="AG477" s="13"/>
      <c r="AH477" s="13"/>
      <c r="AI477" s="13"/>
      <c r="AJ477" s="13"/>
    </row>
    <row r="478" spans="24:36">
      <c r="X478" s="13"/>
      <c r="Y478" s="13"/>
      <c r="Z478" s="13"/>
      <c r="AA478" s="13"/>
      <c r="AB478" s="13"/>
      <c r="AC478" s="13"/>
      <c r="AD478" s="13"/>
      <c r="AE478" s="13"/>
      <c r="AF478" s="13"/>
      <c r="AG478" s="13"/>
      <c r="AH478" s="13"/>
      <c r="AI478" s="13"/>
      <c r="AJ478" s="13"/>
    </row>
    <row r="479" spans="24:36">
      <c r="X479" s="13"/>
      <c r="Y479" s="13"/>
      <c r="Z479" s="13"/>
      <c r="AA479" s="13"/>
      <c r="AB479" s="13"/>
      <c r="AC479" s="13"/>
      <c r="AD479" s="13"/>
      <c r="AE479" s="13"/>
      <c r="AF479" s="13"/>
      <c r="AG479" s="13"/>
      <c r="AH479" s="13"/>
      <c r="AI479" s="13"/>
      <c r="AJ479" s="13"/>
    </row>
    <row r="480" spans="24:36">
      <c r="X480" s="13"/>
      <c r="Y480" s="13"/>
      <c r="Z480" s="13"/>
      <c r="AA480" s="13"/>
      <c r="AB480" s="13"/>
      <c r="AC480" s="13"/>
      <c r="AD480" s="13"/>
      <c r="AE480" s="13"/>
      <c r="AF480" s="13"/>
      <c r="AG480" s="13"/>
      <c r="AH480" s="13"/>
      <c r="AI480" s="13"/>
      <c r="AJ480" s="13"/>
    </row>
    <row r="481" spans="24:36">
      <c r="X481" s="13"/>
      <c r="Y481" s="13"/>
      <c r="Z481" s="13"/>
      <c r="AA481" s="13"/>
      <c r="AB481" s="13"/>
      <c r="AC481" s="13"/>
      <c r="AD481" s="13"/>
      <c r="AE481" s="13"/>
      <c r="AF481" s="13"/>
      <c r="AG481" s="13"/>
      <c r="AH481" s="13"/>
      <c r="AI481" s="13"/>
      <c r="AJ481" s="13"/>
    </row>
    <row r="482" spans="24:36">
      <c r="X482" s="13"/>
      <c r="Y482" s="13"/>
      <c r="Z482" s="13"/>
      <c r="AA482" s="13"/>
      <c r="AB482" s="13"/>
      <c r="AC482" s="13"/>
      <c r="AD482" s="13"/>
      <c r="AE482" s="13"/>
      <c r="AF482" s="13"/>
      <c r="AG482" s="13"/>
      <c r="AH482" s="13"/>
      <c r="AI482" s="13"/>
      <c r="AJ482" s="13"/>
    </row>
    <row r="483" spans="24:36">
      <c r="X483" s="13"/>
      <c r="Y483" s="13"/>
      <c r="Z483" s="13"/>
      <c r="AA483" s="13"/>
      <c r="AB483" s="13"/>
      <c r="AC483" s="13"/>
      <c r="AD483" s="13"/>
      <c r="AE483" s="13"/>
      <c r="AF483" s="13"/>
      <c r="AG483" s="13"/>
      <c r="AH483" s="13"/>
      <c r="AI483" s="13"/>
      <c r="AJ483" s="13"/>
    </row>
    <row r="484" spans="24:36">
      <c r="X484" s="13"/>
      <c r="Y484" s="13"/>
      <c r="Z484" s="13"/>
      <c r="AA484" s="13"/>
      <c r="AB484" s="13"/>
      <c r="AC484" s="13"/>
      <c r="AD484" s="13"/>
      <c r="AE484" s="13"/>
      <c r="AF484" s="13"/>
      <c r="AG484" s="13"/>
      <c r="AH484" s="13"/>
      <c r="AI484" s="13"/>
      <c r="AJ484" s="13"/>
    </row>
    <row r="485" spans="24:36">
      <c r="X485" s="13"/>
      <c r="Y485" s="13"/>
      <c r="Z485" s="13"/>
      <c r="AA485" s="13"/>
      <c r="AB485" s="13"/>
      <c r="AC485" s="13"/>
      <c r="AD485" s="13"/>
      <c r="AE485" s="13"/>
      <c r="AF485" s="13"/>
      <c r="AG485" s="13"/>
      <c r="AH485" s="13"/>
      <c r="AI485" s="13"/>
      <c r="AJ485" s="13"/>
    </row>
    <row r="486" spans="24:36">
      <c r="X486" s="13"/>
      <c r="Y486" s="13"/>
      <c r="Z486" s="13"/>
      <c r="AA486" s="13"/>
      <c r="AB486" s="13"/>
      <c r="AC486" s="13"/>
      <c r="AD486" s="13"/>
      <c r="AE486" s="13"/>
      <c r="AF486" s="13"/>
      <c r="AG486" s="13"/>
      <c r="AH486" s="13"/>
      <c r="AI486" s="13"/>
      <c r="AJ486" s="13"/>
    </row>
    <row r="487" spans="24:36">
      <c r="X487" s="13"/>
      <c r="Y487" s="13"/>
      <c r="Z487" s="13"/>
      <c r="AA487" s="13"/>
      <c r="AB487" s="13"/>
      <c r="AC487" s="13"/>
      <c r="AD487" s="13"/>
      <c r="AE487" s="13"/>
      <c r="AF487" s="13"/>
      <c r="AG487" s="13"/>
      <c r="AH487" s="13"/>
      <c r="AI487" s="13"/>
      <c r="AJ487" s="13"/>
    </row>
    <row r="488" spans="24:36">
      <c r="X488" s="13"/>
      <c r="Y488" s="13"/>
      <c r="Z488" s="13"/>
      <c r="AA488" s="13"/>
      <c r="AB488" s="13"/>
      <c r="AC488" s="13"/>
      <c r="AD488" s="13"/>
      <c r="AE488" s="13"/>
      <c r="AF488" s="13"/>
      <c r="AG488" s="13"/>
      <c r="AH488" s="13"/>
      <c r="AI488" s="13"/>
      <c r="AJ488" s="13"/>
    </row>
    <row r="489" spans="24:36">
      <c r="X489" s="13"/>
      <c r="Y489" s="13"/>
      <c r="Z489" s="13"/>
      <c r="AA489" s="13"/>
      <c r="AB489" s="13"/>
      <c r="AC489" s="13"/>
      <c r="AD489" s="13"/>
      <c r="AE489" s="13"/>
      <c r="AF489" s="13"/>
      <c r="AG489" s="13"/>
      <c r="AH489" s="13"/>
      <c r="AI489" s="13"/>
      <c r="AJ489" s="13"/>
    </row>
    <row r="490" spans="24:36">
      <c r="X490" s="13"/>
      <c r="Y490" s="13"/>
      <c r="Z490" s="13"/>
      <c r="AA490" s="13"/>
      <c r="AB490" s="13"/>
      <c r="AC490" s="13"/>
      <c r="AD490" s="13"/>
      <c r="AE490" s="13"/>
      <c r="AF490" s="13"/>
      <c r="AG490" s="13"/>
      <c r="AH490" s="13"/>
      <c r="AI490" s="13"/>
      <c r="AJ490" s="13"/>
    </row>
    <row r="491" spans="24:36">
      <c r="X491" s="13"/>
      <c r="Y491" s="13"/>
      <c r="Z491" s="13"/>
      <c r="AA491" s="13"/>
      <c r="AB491" s="13"/>
      <c r="AC491" s="13"/>
      <c r="AD491" s="13"/>
      <c r="AE491" s="13"/>
      <c r="AF491" s="13"/>
      <c r="AG491" s="13"/>
      <c r="AH491" s="13"/>
      <c r="AI491" s="13"/>
      <c r="AJ491" s="13"/>
    </row>
    <row r="492" spans="24:36">
      <c r="X492" s="13"/>
      <c r="Y492" s="13"/>
      <c r="Z492" s="13"/>
      <c r="AA492" s="13"/>
      <c r="AB492" s="13"/>
      <c r="AC492" s="13"/>
      <c r="AD492" s="13"/>
      <c r="AE492" s="13"/>
      <c r="AF492" s="13"/>
      <c r="AG492" s="13"/>
      <c r="AH492" s="13"/>
      <c r="AI492" s="13"/>
      <c r="AJ492" s="13"/>
    </row>
    <row r="493" spans="24:36">
      <c r="X493" s="13"/>
      <c r="Y493" s="13"/>
      <c r="Z493" s="13"/>
      <c r="AA493" s="13"/>
      <c r="AB493" s="13"/>
      <c r="AC493" s="13"/>
      <c r="AD493" s="13"/>
      <c r="AE493" s="13"/>
      <c r="AF493" s="13"/>
      <c r="AG493" s="13"/>
      <c r="AH493" s="13"/>
      <c r="AI493" s="13"/>
      <c r="AJ493" s="13"/>
    </row>
    <row r="494" spans="24:36">
      <c r="X494" s="13"/>
      <c r="Y494" s="13"/>
      <c r="Z494" s="13"/>
      <c r="AA494" s="13"/>
      <c r="AB494" s="13"/>
      <c r="AC494" s="13"/>
      <c r="AD494" s="13"/>
      <c r="AE494" s="13"/>
      <c r="AF494" s="13"/>
      <c r="AG494" s="13"/>
      <c r="AH494" s="13"/>
      <c r="AI494" s="13"/>
      <c r="AJ494" s="13"/>
    </row>
    <row r="495" spans="24:36">
      <c r="X495" s="13"/>
      <c r="Y495" s="13"/>
      <c r="Z495" s="13"/>
      <c r="AA495" s="13"/>
      <c r="AB495" s="13"/>
      <c r="AC495" s="13"/>
      <c r="AD495" s="13"/>
      <c r="AE495" s="13"/>
      <c r="AF495" s="13"/>
      <c r="AG495" s="13"/>
      <c r="AH495" s="13"/>
      <c r="AI495" s="13"/>
      <c r="AJ495" s="13"/>
    </row>
    <row r="496" spans="24:36">
      <c r="X496" s="13"/>
      <c r="Y496" s="13"/>
      <c r="Z496" s="13"/>
      <c r="AA496" s="13"/>
      <c r="AB496" s="13"/>
      <c r="AC496" s="13"/>
      <c r="AD496" s="13"/>
      <c r="AE496" s="13"/>
      <c r="AF496" s="13"/>
      <c r="AG496" s="13"/>
      <c r="AH496" s="13"/>
      <c r="AI496" s="13"/>
      <c r="AJ496" s="13"/>
    </row>
    <row r="497" spans="24:36">
      <c r="X497" s="13"/>
      <c r="Y497" s="13"/>
      <c r="Z497" s="13"/>
      <c r="AA497" s="13"/>
      <c r="AB497" s="13"/>
      <c r="AC497" s="13"/>
      <c r="AD497" s="13"/>
      <c r="AE497" s="13"/>
      <c r="AF497" s="13"/>
      <c r="AG497" s="13"/>
      <c r="AH497" s="13"/>
      <c r="AI497" s="13"/>
      <c r="AJ497" s="13"/>
    </row>
    <row r="498" spans="24:36">
      <c r="X498" s="13"/>
      <c r="Y498" s="13"/>
      <c r="Z498" s="13"/>
      <c r="AA498" s="13"/>
      <c r="AB498" s="13"/>
      <c r="AC498" s="13"/>
      <c r="AD498" s="13"/>
      <c r="AE498" s="13"/>
      <c r="AF498" s="13"/>
      <c r="AG498" s="13"/>
      <c r="AH498" s="13"/>
      <c r="AI498" s="13"/>
      <c r="AJ498" s="13"/>
    </row>
    <row r="499" spans="24:36">
      <c r="X499" s="13"/>
      <c r="Y499" s="13"/>
      <c r="Z499" s="13"/>
      <c r="AA499" s="13"/>
      <c r="AB499" s="13"/>
      <c r="AC499" s="13"/>
      <c r="AD499" s="13"/>
      <c r="AE499" s="13"/>
      <c r="AF499" s="13"/>
      <c r="AG499" s="13"/>
      <c r="AH499" s="13"/>
      <c r="AI499" s="13"/>
      <c r="AJ499" s="13"/>
    </row>
    <row r="500" spans="24:36">
      <c r="X500" s="13"/>
      <c r="Y500" s="13"/>
      <c r="Z500" s="13"/>
      <c r="AA500" s="13"/>
      <c r="AB500" s="13"/>
      <c r="AC500" s="13"/>
      <c r="AD500" s="13"/>
      <c r="AE500" s="13"/>
      <c r="AF500" s="13"/>
      <c r="AG500" s="13"/>
      <c r="AH500" s="13"/>
      <c r="AI500" s="13"/>
      <c r="AJ500" s="13"/>
    </row>
    <row r="501" spans="24:36">
      <c r="X501" s="13"/>
      <c r="Y501" s="13"/>
      <c r="Z501" s="13"/>
      <c r="AA501" s="13"/>
      <c r="AB501" s="13"/>
      <c r="AC501" s="13"/>
      <c r="AD501" s="13"/>
      <c r="AE501" s="13"/>
      <c r="AF501" s="13"/>
      <c r="AG501" s="13"/>
      <c r="AH501" s="13"/>
      <c r="AI501" s="13"/>
      <c r="AJ501" s="13"/>
    </row>
    <row r="502" spans="24:36">
      <c r="X502" s="13"/>
      <c r="Y502" s="13"/>
      <c r="Z502" s="13"/>
      <c r="AA502" s="13"/>
      <c r="AB502" s="13"/>
      <c r="AC502" s="13"/>
      <c r="AD502" s="13"/>
      <c r="AE502" s="13"/>
      <c r="AF502" s="13"/>
      <c r="AG502" s="13"/>
      <c r="AH502" s="13"/>
      <c r="AI502" s="13"/>
      <c r="AJ502" s="13"/>
    </row>
    <row r="503" spans="24:36">
      <c r="X503" s="13"/>
      <c r="Y503" s="13"/>
      <c r="Z503" s="13"/>
      <c r="AA503" s="13"/>
      <c r="AB503" s="13"/>
      <c r="AC503" s="13"/>
      <c r="AD503" s="13"/>
      <c r="AE503" s="13"/>
      <c r="AF503" s="13"/>
      <c r="AG503" s="13"/>
      <c r="AH503" s="13"/>
      <c r="AI503" s="13"/>
      <c r="AJ503" s="13"/>
    </row>
    <row r="504" spans="24:36">
      <c r="X504" s="13"/>
      <c r="Y504" s="13"/>
      <c r="Z504" s="13"/>
      <c r="AA504" s="13"/>
      <c r="AB504" s="13"/>
      <c r="AC504" s="13"/>
      <c r="AD504" s="13"/>
      <c r="AE504" s="13"/>
      <c r="AF504" s="13"/>
      <c r="AG504" s="13"/>
      <c r="AH504" s="13"/>
      <c r="AI504" s="13"/>
      <c r="AJ504" s="13"/>
    </row>
    <row r="505" spans="24:36">
      <c r="X505" s="13"/>
      <c r="Y505" s="13"/>
      <c r="Z505" s="13"/>
      <c r="AA505" s="13"/>
      <c r="AB505" s="13"/>
      <c r="AC505" s="13"/>
      <c r="AD505" s="13"/>
      <c r="AE505" s="13"/>
      <c r="AF505" s="13"/>
      <c r="AG505" s="13"/>
      <c r="AH505" s="13"/>
      <c r="AI505" s="13"/>
      <c r="AJ505" s="13"/>
    </row>
    <row r="506" spans="24:36">
      <c r="X506" s="13"/>
      <c r="Y506" s="13"/>
      <c r="Z506" s="13"/>
      <c r="AA506" s="13"/>
      <c r="AB506" s="13"/>
      <c r="AC506" s="13"/>
      <c r="AD506" s="13"/>
      <c r="AE506" s="13"/>
      <c r="AF506" s="13"/>
      <c r="AG506" s="13"/>
      <c r="AH506" s="13"/>
      <c r="AI506" s="13"/>
      <c r="AJ506" s="13"/>
    </row>
    <row r="507" spans="24:36">
      <c r="X507" s="13"/>
      <c r="Y507" s="13"/>
      <c r="Z507" s="13"/>
      <c r="AA507" s="13"/>
      <c r="AB507" s="13"/>
      <c r="AC507" s="13"/>
      <c r="AD507" s="13"/>
      <c r="AE507" s="13"/>
      <c r="AF507" s="13"/>
      <c r="AG507" s="13"/>
      <c r="AH507" s="13"/>
      <c r="AI507" s="13"/>
      <c r="AJ507" s="13"/>
    </row>
    <row r="508" spans="24:36">
      <c r="X508" s="13"/>
      <c r="Y508" s="13"/>
      <c r="Z508" s="13"/>
      <c r="AA508" s="13"/>
      <c r="AB508" s="13"/>
      <c r="AC508" s="13"/>
      <c r="AD508" s="13"/>
      <c r="AE508" s="13"/>
      <c r="AF508" s="13"/>
      <c r="AG508" s="13"/>
      <c r="AH508" s="13"/>
      <c r="AI508" s="13"/>
      <c r="AJ508" s="13"/>
    </row>
    <row r="509" spans="24:36">
      <c r="X509" s="13"/>
      <c r="Y509" s="13"/>
      <c r="Z509" s="13"/>
      <c r="AA509" s="13"/>
      <c r="AB509" s="13"/>
      <c r="AC509" s="13"/>
      <c r="AD509" s="13"/>
      <c r="AE509" s="13"/>
      <c r="AF509" s="13"/>
      <c r="AG509" s="13"/>
      <c r="AH509" s="13"/>
      <c r="AI509" s="13"/>
      <c r="AJ509" s="13"/>
    </row>
    <row r="510" spans="24:36">
      <c r="X510" s="13"/>
      <c r="Y510" s="13"/>
      <c r="Z510" s="13"/>
      <c r="AA510" s="13"/>
      <c r="AB510" s="13"/>
      <c r="AC510" s="13"/>
      <c r="AD510" s="13"/>
      <c r="AE510" s="13"/>
      <c r="AF510" s="13"/>
      <c r="AG510" s="13"/>
      <c r="AH510" s="13"/>
      <c r="AI510" s="13"/>
      <c r="AJ510" s="13"/>
    </row>
    <row r="511" spans="24:36">
      <c r="X511" s="13"/>
      <c r="Y511" s="13"/>
      <c r="Z511" s="13"/>
      <c r="AA511" s="13"/>
      <c r="AB511" s="13"/>
      <c r="AC511" s="13"/>
      <c r="AD511" s="13"/>
      <c r="AE511" s="13"/>
      <c r="AF511" s="13"/>
      <c r="AG511" s="13"/>
      <c r="AH511" s="13"/>
      <c r="AI511" s="13"/>
      <c r="AJ511" s="13"/>
    </row>
    <row r="512" spans="24:36">
      <c r="X512" s="13"/>
      <c r="Y512" s="13"/>
      <c r="Z512" s="13"/>
      <c r="AA512" s="13"/>
      <c r="AB512" s="13"/>
      <c r="AC512" s="13"/>
      <c r="AD512" s="13"/>
      <c r="AE512" s="13"/>
      <c r="AF512" s="13"/>
      <c r="AG512" s="13"/>
      <c r="AH512" s="13"/>
      <c r="AI512" s="13"/>
      <c r="AJ512" s="13"/>
    </row>
    <row r="513" spans="24:36">
      <c r="X513" s="13"/>
      <c r="Y513" s="13"/>
      <c r="Z513" s="13"/>
      <c r="AA513" s="13"/>
      <c r="AB513" s="13"/>
      <c r="AC513" s="13"/>
      <c r="AD513" s="13"/>
      <c r="AE513" s="13"/>
      <c r="AF513" s="13"/>
      <c r="AG513" s="13"/>
      <c r="AH513" s="13"/>
      <c r="AI513" s="13"/>
      <c r="AJ513" s="13"/>
    </row>
    <row r="514" spans="24:36">
      <c r="X514" s="13"/>
      <c r="Y514" s="13"/>
      <c r="Z514" s="13"/>
      <c r="AA514" s="13"/>
      <c r="AB514" s="13"/>
      <c r="AC514" s="13"/>
      <c r="AD514" s="13"/>
      <c r="AE514" s="13"/>
      <c r="AF514" s="13"/>
      <c r="AG514" s="13"/>
      <c r="AH514" s="13"/>
      <c r="AI514" s="13"/>
      <c r="AJ514" s="13"/>
    </row>
    <row r="515" spans="24:36">
      <c r="X515" s="13"/>
      <c r="Y515" s="13"/>
      <c r="Z515" s="13"/>
      <c r="AA515" s="13"/>
      <c r="AB515" s="13"/>
      <c r="AC515" s="13"/>
      <c r="AD515" s="13"/>
      <c r="AE515" s="13"/>
      <c r="AF515" s="13"/>
      <c r="AG515" s="13"/>
      <c r="AH515" s="13"/>
      <c r="AI515" s="13"/>
      <c r="AJ515" s="13"/>
    </row>
    <row r="516" spans="24:36">
      <c r="X516" s="13"/>
      <c r="Y516" s="13"/>
      <c r="Z516" s="13"/>
      <c r="AA516" s="13"/>
      <c r="AB516" s="13"/>
      <c r="AC516" s="13"/>
      <c r="AD516" s="13"/>
      <c r="AE516" s="13"/>
      <c r="AF516" s="13"/>
      <c r="AG516" s="13"/>
      <c r="AH516" s="13"/>
      <c r="AI516" s="13"/>
      <c r="AJ516" s="13"/>
    </row>
    <row r="517" spans="24:36">
      <c r="X517" s="13"/>
      <c r="Y517" s="13"/>
      <c r="Z517" s="13"/>
      <c r="AA517" s="13"/>
      <c r="AB517" s="13"/>
      <c r="AC517" s="13"/>
      <c r="AD517" s="13"/>
      <c r="AE517" s="13"/>
      <c r="AF517" s="13"/>
      <c r="AG517" s="13"/>
      <c r="AH517" s="13"/>
      <c r="AI517" s="13"/>
      <c r="AJ517" s="13"/>
    </row>
    <row r="518" spans="24:36">
      <c r="X518" s="13"/>
      <c r="Y518" s="13"/>
      <c r="Z518" s="13"/>
      <c r="AA518" s="13"/>
      <c r="AB518" s="13"/>
      <c r="AC518" s="13"/>
      <c r="AD518" s="13"/>
      <c r="AE518" s="13"/>
      <c r="AF518" s="13"/>
      <c r="AG518" s="13"/>
      <c r="AH518" s="13"/>
      <c r="AI518" s="13"/>
      <c r="AJ518" s="13"/>
    </row>
    <row r="519" spans="24:36">
      <c r="X519" s="13"/>
      <c r="Y519" s="13"/>
      <c r="Z519" s="13"/>
      <c r="AA519" s="13"/>
      <c r="AB519" s="13"/>
      <c r="AC519" s="13"/>
      <c r="AD519" s="13"/>
      <c r="AE519" s="13"/>
      <c r="AF519" s="13"/>
      <c r="AG519" s="13"/>
      <c r="AH519" s="13"/>
      <c r="AI519" s="13"/>
      <c r="AJ519" s="13"/>
    </row>
    <row r="520" spans="24:36">
      <c r="X520" s="13"/>
      <c r="Y520" s="13"/>
      <c r="Z520" s="13"/>
      <c r="AA520" s="13"/>
      <c r="AB520" s="13"/>
      <c r="AC520" s="13"/>
      <c r="AD520" s="13"/>
      <c r="AE520" s="13"/>
      <c r="AF520" s="13"/>
      <c r="AG520" s="13"/>
      <c r="AH520" s="13"/>
      <c r="AI520" s="13"/>
      <c r="AJ520" s="13"/>
    </row>
    <row r="521" spans="24:36">
      <c r="X521" s="13"/>
      <c r="Y521" s="13"/>
      <c r="Z521" s="13"/>
      <c r="AA521" s="13"/>
      <c r="AB521" s="13"/>
      <c r="AC521" s="13"/>
      <c r="AD521" s="13"/>
      <c r="AE521" s="13"/>
      <c r="AF521" s="13"/>
      <c r="AG521" s="13"/>
      <c r="AH521" s="13"/>
      <c r="AI521" s="13"/>
      <c r="AJ521" s="13"/>
    </row>
    <row r="522" spans="24:36">
      <c r="X522" s="13"/>
      <c r="Y522" s="13"/>
      <c r="Z522" s="13"/>
      <c r="AA522" s="13"/>
      <c r="AB522" s="13"/>
      <c r="AC522" s="13"/>
      <c r="AD522" s="13"/>
      <c r="AE522" s="13"/>
      <c r="AF522" s="13"/>
      <c r="AG522" s="13"/>
      <c r="AH522" s="13"/>
      <c r="AI522" s="13"/>
      <c r="AJ522" s="13"/>
    </row>
    <row r="523" spans="24:36">
      <c r="X523" s="13"/>
      <c r="Y523" s="13"/>
      <c r="Z523" s="13"/>
      <c r="AA523" s="13"/>
      <c r="AB523" s="13"/>
      <c r="AC523" s="13"/>
      <c r="AD523" s="13"/>
      <c r="AE523" s="13"/>
      <c r="AF523" s="13"/>
      <c r="AG523" s="13"/>
      <c r="AH523" s="13"/>
      <c r="AI523" s="13"/>
      <c r="AJ523" s="13"/>
    </row>
    <row r="524" spans="24:36">
      <c r="X524" s="13"/>
      <c r="Y524" s="13"/>
      <c r="Z524" s="13"/>
      <c r="AA524" s="13"/>
      <c r="AB524" s="13"/>
      <c r="AC524" s="13"/>
      <c r="AD524" s="13"/>
      <c r="AE524" s="13"/>
      <c r="AF524" s="13"/>
      <c r="AG524" s="13"/>
      <c r="AH524" s="13"/>
      <c r="AI524" s="13"/>
      <c r="AJ524" s="13"/>
    </row>
    <row r="525" spans="24:36">
      <c r="X525" s="13"/>
      <c r="Y525" s="13"/>
      <c r="Z525" s="13"/>
      <c r="AA525" s="13"/>
      <c r="AB525" s="13"/>
      <c r="AC525" s="13"/>
      <c r="AD525" s="13"/>
      <c r="AE525" s="13"/>
      <c r="AF525" s="13"/>
      <c r="AG525" s="13"/>
      <c r="AH525" s="13"/>
      <c r="AI525" s="13"/>
      <c r="AJ525" s="13"/>
    </row>
    <row r="526" spans="24:36">
      <c r="X526" s="13"/>
      <c r="Y526" s="13"/>
      <c r="Z526" s="13"/>
      <c r="AA526" s="13"/>
      <c r="AB526" s="13"/>
      <c r="AC526" s="13"/>
      <c r="AD526" s="13"/>
      <c r="AE526" s="13"/>
      <c r="AF526" s="13"/>
      <c r="AG526" s="13"/>
      <c r="AH526" s="13"/>
      <c r="AI526" s="13"/>
      <c r="AJ526" s="13"/>
    </row>
    <row r="527" spans="24:36">
      <c r="X527" s="13"/>
      <c r="Y527" s="13"/>
      <c r="Z527" s="13"/>
      <c r="AA527" s="13"/>
      <c r="AB527" s="13"/>
      <c r="AC527" s="13"/>
      <c r="AD527" s="13"/>
      <c r="AE527" s="13"/>
      <c r="AF527" s="13"/>
      <c r="AG527" s="13"/>
      <c r="AH527" s="13"/>
      <c r="AI527" s="13"/>
      <c r="AJ527" s="13"/>
    </row>
    <row r="528" spans="24:36">
      <c r="X528" s="13"/>
      <c r="Y528" s="13"/>
      <c r="Z528" s="13"/>
      <c r="AA528" s="13"/>
      <c r="AB528" s="13"/>
      <c r="AC528" s="13"/>
      <c r="AD528" s="13"/>
      <c r="AE528" s="13"/>
      <c r="AF528" s="13"/>
      <c r="AG528" s="13"/>
      <c r="AH528" s="13"/>
      <c r="AI528" s="13"/>
      <c r="AJ528" s="13"/>
    </row>
    <row r="529" spans="24:36">
      <c r="X529" s="13"/>
      <c r="Y529" s="13"/>
      <c r="Z529" s="13"/>
      <c r="AA529" s="13"/>
      <c r="AB529" s="13"/>
      <c r="AC529" s="13"/>
      <c r="AD529" s="13"/>
      <c r="AE529" s="13"/>
      <c r="AF529" s="13"/>
      <c r="AG529" s="13"/>
      <c r="AH529" s="13"/>
      <c r="AI529" s="13"/>
      <c r="AJ529" s="13"/>
    </row>
    <row r="530" spans="24:36">
      <c r="X530" s="13"/>
      <c r="Y530" s="13"/>
      <c r="Z530" s="13"/>
      <c r="AA530" s="13"/>
      <c r="AB530" s="13"/>
      <c r="AC530" s="13"/>
      <c r="AD530" s="13"/>
      <c r="AE530" s="13"/>
      <c r="AF530" s="13"/>
      <c r="AG530" s="13"/>
      <c r="AH530" s="13"/>
      <c r="AI530" s="13"/>
      <c r="AJ530" s="13"/>
    </row>
    <row r="531" spans="24:36">
      <c r="X531" s="13"/>
      <c r="Y531" s="13"/>
      <c r="Z531" s="13"/>
      <c r="AA531" s="13"/>
      <c r="AB531" s="13"/>
      <c r="AC531" s="13"/>
      <c r="AD531" s="13"/>
      <c r="AE531" s="13"/>
      <c r="AF531" s="13"/>
      <c r="AG531" s="13"/>
      <c r="AH531" s="13"/>
      <c r="AI531" s="13"/>
      <c r="AJ531" s="13"/>
    </row>
    <row r="532" spans="24:36">
      <c r="X532" s="13"/>
      <c r="Y532" s="13"/>
      <c r="Z532" s="13"/>
      <c r="AA532" s="13"/>
      <c r="AB532" s="13"/>
      <c r="AC532" s="13"/>
      <c r="AD532" s="13"/>
      <c r="AE532" s="13"/>
      <c r="AF532" s="13"/>
      <c r="AG532" s="13"/>
      <c r="AH532" s="13"/>
      <c r="AI532" s="13"/>
      <c r="AJ532" s="13"/>
    </row>
    <row r="533" spans="24:36">
      <c r="X533" s="13"/>
      <c r="Y533" s="13"/>
      <c r="Z533" s="13"/>
      <c r="AA533" s="13"/>
      <c r="AB533" s="13"/>
      <c r="AC533" s="13"/>
      <c r="AD533" s="13"/>
      <c r="AE533" s="13"/>
      <c r="AF533" s="13"/>
      <c r="AG533" s="13"/>
      <c r="AH533" s="13"/>
      <c r="AI533" s="13"/>
      <c r="AJ533" s="13"/>
    </row>
    <row r="534" spans="24:36">
      <c r="X534" s="13"/>
      <c r="Y534" s="13"/>
      <c r="Z534" s="13"/>
      <c r="AA534" s="13"/>
      <c r="AB534" s="13"/>
      <c r="AC534" s="13"/>
      <c r="AD534" s="13"/>
      <c r="AE534" s="13"/>
      <c r="AF534" s="13"/>
      <c r="AG534" s="13"/>
      <c r="AH534" s="13"/>
      <c r="AI534" s="13"/>
      <c r="AJ534" s="13"/>
    </row>
    <row r="535" spans="24:36">
      <c r="X535" s="13"/>
      <c r="Y535" s="13"/>
      <c r="Z535" s="13"/>
      <c r="AA535" s="13"/>
      <c r="AB535" s="13"/>
      <c r="AC535" s="13"/>
      <c r="AD535" s="13"/>
      <c r="AE535" s="13"/>
      <c r="AF535" s="13"/>
      <c r="AG535" s="13"/>
      <c r="AH535" s="13"/>
      <c r="AI535" s="13"/>
      <c r="AJ535" s="13"/>
    </row>
    <row r="536" spans="24:36">
      <c r="X536" s="13"/>
      <c r="Y536" s="13"/>
      <c r="Z536" s="13"/>
      <c r="AA536" s="13"/>
      <c r="AB536" s="13"/>
      <c r="AC536" s="13"/>
      <c r="AD536" s="13"/>
      <c r="AE536" s="13"/>
      <c r="AF536" s="13"/>
      <c r="AG536" s="13"/>
      <c r="AH536" s="13"/>
      <c r="AI536" s="13"/>
      <c r="AJ536" s="13"/>
    </row>
    <row r="537" spans="24:36">
      <c r="X537" s="13"/>
      <c r="Y537" s="13"/>
      <c r="Z537" s="13"/>
      <c r="AA537" s="13"/>
      <c r="AB537" s="13"/>
      <c r="AC537" s="13"/>
      <c r="AD537" s="13"/>
      <c r="AE537" s="13"/>
      <c r="AF537" s="13"/>
      <c r="AG537" s="13"/>
      <c r="AH537" s="13"/>
      <c r="AI537" s="13"/>
      <c r="AJ537" s="13"/>
    </row>
    <row r="538" spans="24:36">
      <c r="X538" s="13"/>
      <c r="Y538" s="13"/>
      <c r="Z538" s="13"/>
      <c r="AA538" s="13"/>
      <c r="AB538" s="13"/>
      <c r="AC538" s="13"/>
      <c r="AD538" s="13"/>
      <c r="AE538" s="13"/>
      <c r="AF538" s="13"/>
      <c r="AG538" s="13"/>
      <c r="AH538" s="13"/>
      <c r="AI538" s="13"/>
      <c r="AJ538" s="13"/>
    </row>
    <row r="539" spans="24:36">
      <c r="X539" s="13"/>
      <c r="Y539" s="13"/>
      <c r="Z539" s="13"/>
      <c r="AA539" s="13"/>
      <c r="AB539" s="13"/>
      <c r="AC539" s="13"/>
      <c r="AD539" s="13"/>
      <c r="AE539" s="13"/>
      <c r="AF539" s="13"/>
      <c r="AG539" s="13"/>
      <c r="AH539" s="13"/>
      <c r="AI539" s="13"/>
      <c r="AJ539" s="13"/>
    </row>
    <row r="540" spans="24:36">
      <c r="X540" s="13"/>
      <c r="Y540" s="13"/>
      <c r="Z540" s="13"/>
      <c r="AA540" s="13"/>
      <c r="AB540" s="13"/>
      <c r="AC540" s="13"/>
      <c r="AD540" s="13"/>
      <c r="AE540" s="13"/>
      <c r="AF540" s="13"/>
      <c r="AG540" s="13"/>
      <c r="AH540" s="13"/>
      <c r="AI540" s="13"/>
      <c r="AJ540" s="13"/>
    </row>
    <row r="541" spans="24:36">
      <c r="X541" s="13"/>
      <c r="Y541" s="13"/>
      <c r="Z541" s="13"/>
      <c r="AA541" s="13"/>
      <c r="AB541" s="13"/>
      <c r="AC541" s="13"/>
      <c r="AD541" s="13"/>
      <c r="AE541" s="13"/>
      <c r="AF541" s="13"/>
      <c r="AG541" s="13"/>
      <c r="AH541" s="13"/>
      <c r="AI541" s="13"/>
      <c r="AJ541" s="13"/>
    </row>
    <row r="542" spans="24:36">
      <c r="X542" s="13"/>
      <c r="Y542" s="13"/>
      <c r="Z542" s="13"/>
      <c r="AA542" s="13"/>
      <c r="AB542" s="13"/>
      <c r="AC542" s="13"/>
      <c r="AD542" s="13"/>
      <c r="AE542" s="13"/>
      <c r="AF542" s="13"/>
      <c r="AG542" s="13"/>
      <c r="AH542" s="13"/>
      <c r="AI542" s="13"/>
      <c r="AJ542" s="13"/>
    </row>
    <row r="543" spans="24:36">
      <c r="X543" s="13"/>
      <c r="Y543" s="13"/>
      <c r="Z543" s="13"/>
      <c r="AA543" s="13"/>
      <c r="AB543" s="13"/>
      <c r="AC543" s="13"/>
      <c r="AD543" s="13"/>
      <c r="AE543" s="13"/>
      <c r="AF543" s="13"/>
      <c r="AG543" s="13"/>
      <c r="AH543" s="13"/>
      <c r="AI543" s="13"/>
      <c r="AJ543" s="13"/>
    </row>
    <row r="544" spans="24:36">
      <c r="X544" s="13"/>
      <c r="Y544" s="13"/>
      <c r="Z544" s="13"/>
      <c r="AA544" s="13"/>
      <c r="AB544" s="13"/>
      <c r="AC544" s="13"/>
      <c r="AD544" s="13"/>
      <c r="AE544" s="13"/>
      <c r="AF544" s="13"/>
      <c r="AG544" s="13"/>
      <c r="AH544" s="13"/>
      <c r="AI544" s="13"/>
      <c r="AJ544" s="13"/>
    </row>
    <row r="545" spans="24:36">
      <c r="X545" s="13"/>
      <c r="Y545" s="13"/>
      <c r="Z545" s="13"/>
      <c r="AA545" s="13"/>
      <c r="AB545" s="13"/>
      <c r="AC545" s="13"/>
      <c r="AD545" s="13"/>
      <c r="AE545" s="13"/>
      <c r="AF545" s="13"/>
      <c r="AG545" s="13"/>
      <c r="AH545" s="13"/>
      <c r="AI545" s="13"/>
      <c r="AJ545" s="13"/>
    </row>
    <row r="546" spans="24:36">
      <c r="X546" s="13"/>
      <c r="Y546" s="13"/>
      <c r="Z546" s="13"/>
      <c r="AA546" s="13"/>
      <c r="AB546" s="13"/>
      <c r="AC546" s="13"/>
      <c r="AD546" s="13"/>
      <c r="AE546" s="13"/>
      <c r="AF546" s="13"/>
      <c r="AG546" s="13"/>
      <c r="AH546" s="13"/>
      <c r="AI546" s="13"/>
      <c r="AJ546" s="13"/>
    </row>
    <row r="547" spans="24:36">
      <c r="X547" s="13"/>
      <c r="Y547" s="13"/>
      <c r="Z547" s="13"/>
      <c r="AA547" s="13"/>
      <c r="AB547" s="13"/>
      <c r="AC547" s="13"/>
      <c r="AD547" s="13"/>
      <c r="AE547" s="13"/>
      <c r="AF547" s="13"/>
      <c r="AG547" s="13"/>
      <c r="AH547" s="13"/>
      <c r="AI547" s="13"/>
      <c r="AJ547" s="13"/>
    </row>
    <row r="548" spans="24:36">
      <c r="X548" s="13"/>
      <c r="Y548" s="13"/>
      <c r="Z548" s="13"/>
      <c r="AA548" s="13"/>
      <c r="AB548" s="13"/>
      <c r="AC548" s="13"/>
      <c r="AD548" s="13"/>
      <c r="AE548" s="13"/>
      <c r="AF548" s="13"/>
      <c r="AG548" s="13"/>
      <c r="AH548" s="13"/>
      <c r="AI548" s="13"/>
      <c r="AJ548" s="13"/>
    </row>
    <row r="549" spans="24:36">
      <c r="X549" s="13"/>
      <c r="Y549" s="13"/>
      <c r="Z549" s="13"/>
      <c r="AA549" s="13"/>
      <c r="AB549" s="13"/>
      <c r="AC549" s="13"/>
      <c r="AD549" s="13"/>
      <c r="AE549" s="13"/>
      <c r="AF549" s="13"/>
      <c r="AG549" s="13"/>
      <c r="AH549" s="13"/>
      <c r="AI549" s="13"/>
      <c r="AJ549" s="13"/>
    </row>
    <row r="550" spans="24:36">
      <c r="X550" s="13"/>
      <c r="Y550" s="13"/>
      <c r="Z550" s="13"/>
      <c r="AA550" s="13"/>
      <c r="AB550" s="13"/>
      <c r="AC550" s="13"/>
      <c r="AD550" s="13"/>
      <c r="AE550" s="13"/>
      <c r="AF550" s="13"/>
      <c r="AG550" s="13"/>
      <c r="AH550" s="13"/>
      <c r="AI550" s="13"/>
      <c r="AJ550" s="13"/>
    </row>
    <row r="551" spans="24:36">
      <c r="X551" s="13"/>
      <c r="Y551" s="13"/>
      <c r="Z551" s="13"/>
      <c r="AA551" s="13"/>
      <c r="AB551" s="13"/>
      <c r="AC551" s="13"/>
      <c r="AD551" s="13"/>
      <c r="AE551" s="13"/>
      <c r="AF551" s="13"/>
      <c r="AG551" s="13"/>
      <c r="AH551" s="13"/>
      <c r="AI551" s="13"/>
      <c r="AJ551" s="13"/>
    </row>
    <row r="552" spans="24:36">
      <c r="X552" s="13"/>
      <c r="Y552" s="13"/>
      <c r="Z552" s="13"/>
      <c r="AA552" s="13"/>
      <c r="AB552" s="13"/>
      <c r="AC552" s="13"/>
      <c r="AD552" s="13"/>
      <c r="AE552" s="13"/>
      <c r="AF552" s="13"/>
      <c r="AG552" s="13"/>
      <c r="AH552" s="13"/>
      <c r="AI552" s="13"/>
      <c r="AJ552" s="13"/>
    </row>
    <row r="553" spans="24:36">
      <c r="X553" s="13"/>
      <c r="Y553" s="13"/>
      <c r="Z553" s="13"/>
      <c r="AA553" s="13"/>
      <c r="AB553" s="13"/>
      <c r="AC553" s="13"/>
      <c r="AD553" s="13"/>
      <c r="AE553" s="13"/>
      <c r="AF553" s="13"/>
      <c r="AG553" s="13"/>
      <c r="AH553" s="13"/>
      <c r="AI553" s="13"/>
      <c r="AJ553" s="13"/>
    </row>
    <row r="554" spans="24:36">
      <c r="X554" s="13"/>
      <c r="Y554" s="13"/>
      <c r="Z554" s="13"/>
      <c r="AA554" s="13"/>
      <c r="AB554" s="13"/>
      <c r="AC554" s="13"/>
      <c r="AD554" s="13"/>
      <c r="AE554" s="13"/>
      <c r="AF554" s="13"/>
      <c r="AG554" s="13"/>
      <c r="AH554" s="13"/>
      <c r="AI554" s="13"/>
      <c r="AJ554" s="13"/>
    </row>
    <row r="555" spans="24:36">
      <c r="X555" s="13"/>
      <c r="Y555" s="13"/>
      <c r="Z555" s="13"/>
      <c r="AA555" s="13"/>
      <c r="AB555" s="13"/>
      <c r="AC555" s="13"/>
      <c r="AD555" s="13"/>
      <c r="AE555" s="13"/>
      <c r="AF555" s="13"/>
      <c r="AG555" s="13"/>
      <c r="AH555" s="13"/>
      <c r="AI555" s="13"/>
      <c r="AJ555" s="13"/>
    </row>
    <row r="556" spans="24:36">
      <c r="X556" s="13"/>
      <c r="Y556" s="13"/>
      <c r="Z556" s="13"/>
      <c r="AA556" s="13"/>
      <c r="AB556" s="13"/>
      <c r="AC556" s="13"/>
      <c r="AD556" s="13"/>
      <c r="AE556" s="13"/>
      <c r="AF556" s="13"/>
      <c r="AG556" s="13"/>
      <c r="AH556" s="13"/>
      <c r="AI556" s="13"/>
      <c r="AJ556" s="13"/>
    </row>
    <row r="557" spans="24:36">
      <c r="X557" s="13"/>
      <c r="Y557" s="13"/>
      <c r="Z557" s="13"/>
      <c r="AA557" s="13"/>
      <c r="AB557" s="13"/>
      <c r="AC557" s="13"/>
      <c r="AD557" s="13"/>
      <c r="AE557" s="13"/>
      <c r="AF557" s="13"/>
      <c r="AG557" s="13"/>
      <c r="AH557" s="13"/>
      <c r="AI557" s="13"/>
      <c r="AJ557" s="13"/>
    </row>
    <row r="558" spans="24:36">
      <c r="X558" s="13"/>
      <c r="Y558" s="13"/>
      <c r="Z558" s="13"/>
      <c r="AA558" s="13"/>
      <c r="AB558" s="13"/>
      <c r="AC558" s="13"/>
      <c r="AD558" s="13"/>
      <c r="AE558" s="13"/>
      <c r="AF558" s="13"/>
      <c r="AG558" s="13"/>
      <c r="AH558" s="13"/>
      <c r="AI558" s="13"/>
      <c r="AJ558" s="13"/>
    </row>
    <row r="559" spans="24:36">
      <c r="X559" s="13"/>
      <c r="Y559" s="13"/>
      <c r="Z559" s="13"/>
      <c r="AA559" s="13"/>
      <c r="AB559" s="13"/>
      <c r="AC559" s="13"/>
      <c r="AD559" s="13"/>
      <c r="AE559" s="13"/>
      <c r="AF559" s="13"/>
      <c r="AG559" s="13"/>
      <c r="AH559" s="13"/>
      <c r="AI559" s="13"/>
      <c r="AJ559" s="13"/>
    </row>
    <row r="560" spans="24:36">
      <c r="X560" s="13"/>
      <c r="Y560" s="13"/>
      <c r="Z560" s="13"/>
      <c r="AA560" s="13"/>
      <c r="AB560" s="13"/>
      <c r="AC560" s="13"/>
      <c r="AD560" s="13"/>
      <c r="AE560" s="13"/>
      <c r="AF560" s="13"/>
      <c r="AG560" s="13"/>
      <c r="AH560" s="13"/>
      <c r="AI560" s="13"/>
      <c r="AJ560" s="13"/>
    </row>
    <row r="561" spans="24:36">
      <c r="X561" s="13"/>
      <c r="Y561" s="13"/>
      <c r="Z561" s="13"/>
      <c r="AA561" s="13"/>
      <c r="AB561" s="13"/>
      <c r="AC561" s="13"/>
      <c r="AD561" s="13"/>
      <c r="AE561" s="13"/>
      <c r="AF561" s="13"/>
      <c r="AG561" s="13"/>
      <c r="AH561" s="13"/>
      <c r="AI561" s="13"/>
      <c r="AJ561" s="13"/>
    </row>
    <row r="562" spans="24:36">
      <c r="X562" s="13"/>
      <c r="Y562" s="13"/>
      <c r="Z562" s="13"/>
      <c r="AA562" s="13"/>
      <c r="AB562" s="13"/>
      <c r="AC562" s="13"/>
      <c r="AD562" s="13"/>
      <c r="AE562" s="13"/>
      <c r="AF562" s="13"/>
      <c r="AG562" s="13"/>
      <c r="AH562" s="13"/>
      <c r="AI562" s="13"/>
      <c r="AJ562" s="13"/>
    </row>
    <row r="563" spans="24:36">
      <c r="X563" s="13"/>
      <c r="Y563" s="13"/>
      <c r="Z563" s="13"/>
      <c r="AA563" s="13"/>
      <c r="AB563" s="13"/>
      <c r="AC563" s="13"/>
      <c r="AD563" s="13"/>
      <c r="AE563" s="13"/>
      <c r="AF563" s="13"/>
      <c r="AG563" s="13"/>
      <c r="AH563" s="13"/>
      <c r="AI563" s="13"/>
      <c r="AJ563" s="13"/>
    </row>
    <row r="564" spans="24:36">
      <c r="X564" s="13"/>
      <c r="Y564" s="13"/>
      <c r="Z564" s="13"/>
      <c r="AA564" s="13"/>
      <c r="AB564" s="13"/>
      <c r="AC564" s="13"/>
      <c r="AD564" s="13"/>
      <c r="AE564" s="13"/>
      <c r="AF564" s="13"/>
      <c r="AG564" s="13"/>
      <c r="AH564" s="13"/>
      <c r="AI564" s="13"/>
      <c r="AJ564" s="13"/>
    </row>
    <row r="565" spans="24:36">
      <c r="X565" s="13"/>
      <c r="Y565" s="13"/>
      <c r="Z565" s="13"/>
      <c r="AA565" s="13"/>
      <c r="AB565" s="13"/>
      <c r="AC565" s="13"/>
      <c r="AD565" s="13"/>
      <c r="AE565" s="13"/>
      <c r="AF565" s="13"/>
      <c r="AG565" s="13"/>
      <c r="AH565" s="13"/>
      <c r="AI565" s="13"/>
      <c r="AJ565" s="13"/>
    </row>
    <row r="566" spans="24:36">
      <c r="X566" s="13"/>
      <c r="Y566" s="13"/>
      <c r="Z566" s="13"/>
      <c r="AA566" s="13"/>
      <c r="AB566" s="13"/>
      <c r="AC566" s="13"/>
      <c r="AD566" s="13"/>
      <c r="AE566" s="13"/>
      <c r="AF566" s="13"/>
      <c r="AG566" s="13"/>
      <c r="AH566" s="13"/>
      <c r="AI566" s="13"/>
      <c r="AJ566" s="13"/>
    </row>
    <row r="567" spans="24:36">
      <c r="X567" s="13"/>
      <c r="Y567" s="13"/>
      <c r="Z567" s="13"/>
      <c r="AA567" s="13"/>
      <c r="AB567" s="13"/>
      <c r="AC567" s="13"/>
      <c r="AD567" s="13"/>
      <c r="AE567" s="13"/>
      <c r="AF567" s="13"/>
      <c r="AG567" s="13"/>
      <c r="AH567" s="13"/>
      <c r="AI567" s="13"/>
      <c r="AJ567" s="13"/>
    </row>
    <row r="568" spans="24:36">
      <c r="X568" s="13"/>
      <c r="Y568" s="13"/>
      <c r="Z568" s="13"/>
      <c r="AA568" s="13"/>
      <c r="AB568" s="13"/>
      <c r="AC568" s="13"/>
      <c r="AD568" s="13"/>
      <c r="AE568" s="13"/>
      <c r="AF568" s="13"/>
      <c r="AG568" s="13"/>
      <c r="AH568" s="13"/>
      <c r="AI568" s="13"/>
      <c r="AJ568" s="13"/>
    </row>
    <row r="569" spans="24:36">
      <c r="X569" s="13"/>
      <c r="Y569" s="13"/>
      <c r="Z569" s="13"/>
      <c r="AA569" s="13"/>
      <c r="AB569" s="13"/>
      <c r="AC569" s="13"/>
      <c r="AD569" s="13"/>
      <c r="AE569" s="13"/>
      <c r="AF569" s="13"/>
      <c r="AG569" s="13"/>
      <c r="AH569" s="13"/>
      <c r="AI569" s="13"/>
      <c r="AJ569" s="13"/>
    </row>
    <row r="570" spans="24:36">
      <c r="X570" s="13"/>
      <c r="Y570" s="13"/>
      <c r="Z570" s="13"/>
      <c r="AA570" s="13"/>
      <c r="AB570" s="13"/>
      <c r="AC570" s="13"/>
      <c r="AD570" s="13"/>
      <c r="AE570" s="13"/>
      <c r="AF570" s="13"/>
      <c r="AG570" s="13"/>
      <c r="AH570" s="13"/>
      <c r="AI570" s="13"/>
      <c r="AJ570" s="13"/>
    </row>
    <row r="571" spans="24:36">
      <c r="X571" s="13"/>
      <c r="Y571" s="13"/>
      <c r="Z571" s="13"/>
      <c r="AA571" s="13"/>
      <c r="AB571" s="13"/>
      <c r="AC571" s="13"/>
      <c r="AD571" s="13"/>
      <c r="AE571" s="13"/>
      <c r="AF571" s="13"/>
      <c r="AG571" s="13"/>
      <c r="AH571" s="13"/>
      <c r="AI571" s="13"/>
      <c r="AJ571" s="13"/>
    </row>
    <row r="572" spans="24:36">
      <c r="X572" s="13"/>
      <c r="Y572" s="13"/>
      <c r="Z572" s="13"/>
      <c r="AA572" s="13"/>
      <c r="AB572" s="13"/>
      <c r="AC572" s="13"/>
      <c r="AD572" s="13"/>
      <c r="AE572" s="13"/>
      <c r="AF572" s="13"/>
      <c r="AG572" s="13"/>
      <c r="AH572" s="13"/>
      <c r="AI572" s="13"/>
      <c r="AJ572" s="13"/>
    </row>
    <row r="573" spans="24:36">
      <c r="X573" s="13"/>
      <c r="Y573" s="13"/>
      <c r="Z573" s="13"/>
      <c r="AA573" s="13"/>
      <c r="AB573" s="13"/>
      <c r="AC573" s="13"/>
      <c r="AD573" s="13"/>
      <c r="AE573" s="13"/>
      <c r="AF573" s="13"/>
      <c r="AG573" s="13"/>
      <c r="AH573" s="13"/>
      <c r="AI573" s="13"/>
      <c r="AJ573" s="13"/>
    </row>
    <row r="574" spans="24:36">
      <c r="X574" s="13"/>
      <c r="Y574" s="13"/>
      <c r="Z574" s="13"/>
      <c r="AA574" s="13"/>
      <c r="AB574" s="13"/>
      <c r="AC574" s="13"/>
      <c r="AD574" s="13"/>
      <c r="AE574" s="13"/>
      <c r="AF574" s="13"/>
      <c r="AG574" s="13"/>
      <c r="AH574" s="13"/>
      <c r="AI574" s="13"/>
      <c r="AJ574" s="13"/>
    </row>
    <row r="575" spans="24:36">
      <c r="X575" s="13"/>
      <c r="Y575" s="13"/>
      <c r="Z575" s="13"/>
      <c r="AA575" s="13"/>
      <c r="AB575" s="13"/>
      <c r="AC575" s="13"/>
      <c r="AD575" s="13"/>
      <c r="AE575" s="13"/>
      <c r="AF575" s="13"/>
      <c r="AG575" s="13"/>
      <c r="AH575" s="13"/>
      <c r="AI575" s="13"/>
      <c r="AJ575" s="13"/>
    </row>
    <row r="576" spans="24:36">
      <c r="X576" s="13"/>
      <c r="Y576" s="13"/>
      <c r="Z576" s="13"/>
      <c r="AA576" s="13"/>
      <c r="AB576" s="13"/>
      <c r="AC576" s="13"/>
      <c r="AD576" s="13"/>
      <c r="AE576" s="13"/>
      <c r="AF576" s="13"/>
      <c r="AG576" s="13"/>
      <c r="AH576" s="13"/>
      <c r="AI576" s="13"/>
      <c r="AJ576" s="13"/>
    </row>
    <row r="577" spans="24:36">
      <c r="X577" s="13"/>
      <c r="Y577" s="13"/>
      <c r="Z577" s="13"/>
      <c r="AA577" s="13"/>
      <c r="AB577" s="13"/>
      <c r="AC577" s="13"/>
      <c r="AD577" s="13"/>
      <c r="AE577" s="13"/>
      <c r="AF577" s="13"/>
      <c r="AG577" s="13"/>
      <c r="AH577" s="13"/>
      <c r="AI577" s="13"/>
      <c r="AJ577" s="13"/>
    </row>
    <row r="578" spans="24:36">
      <c r="X578" s="13"/>
      <c r="Y578" s="13"/>
      <c r="Z578" s="13"/>
      <c r="AA578" s="13"/>
      <c r="AB578" s="13"/>
      <c r="AC578" s="13"/>
      <c r="AD578" s="13"/>
      <c r="AE578" s="13"/>
      <c r="AF578" s="13"/>
      <c r="AG578" s="13"/>
      <c r="AH578" s="13"/>
      <c r="AI578" s="13"/>
      <c r="AJ578" s="13"/>
    </row>
    <row r="579" spans="24:36">
      <c r="X579" s="13"/>
      <c r="Y579" s="13"/>
      <c r="Z579" s="13"/>
      <c r="AA579" s="13"/>
      <c r="AB579" s="13"/>
      <c r="AC579" s="13"/>
      <c r="AD579" s="13"/>
      <c r="AE579" s="13"/>
      <c r="AF579" s="13"/>
      <c r="AG579" s="13"/>
      <c r="AH579" s="13"/>
      <c r="AI579" s="13"/>
      <c r="AJ579" s="13"/>
    </row>
    <row r="580" spans="24:36">
      <c r="X580" s="13"/>
      <c r="Y580" s="13"/>
      <c r="Z580" s="13"/>
      <c r="AA580" s="13"/>
      <c r="AB580" s="13"/>
      <c r="AC580" s="13"/>
      <c r="AD580" s="13"/>
      <c r="AE580" s="13"/>
      <c r="AF580" s="13"/>
      <c r="AG580" s="13"/>
      <c r="AH580" s="13"/>
      <c r="AI580" s="13"/>
      <c r="AJ580" s="13"/>
    </row>
    <row r="581" spans="24:36">
      <c r="X581" s="13"/>
      <c r="Y581" s="13"/>
      <c r="Z581" s="13"/>
      <c r="AA581" s="13"/>
      <c r="AB581" s="13"/>
      <c r="AC581" s="13"/>
      <c r="AD581" s="13"/>
      <c r="AE581" s="13"/>
      <c r="AF581" s="13"/>
      <c r="AG581" s="13"/>
      <c r="AH581" s="13"/>
      <c r="AI581" s="13"/>
      <c r="AJ581" s="13"/>
    </row>
    <row r="582" spans="24:36">
      <c r="X582" s="13"/>
      <c r="Y582" s="13"/>
      <c r="Z582" s="13"/>
      <c r="AA582" s="13"/>
      <c r="AB582" s="13"/>
      <c r="AC582" s="13"/>
      <c r="AD582" s="13"/>
      <c r="AE582" s="13"/>
      <c r="AF582" s="13"/>
      <c r="AG582" s="13"/>
      <c r="AH582" s="13"/>
      <c r="AI582" s="13"/>
      <c r="AJ582" s="13"/>
    </row>
    <row r="583" spans="24:36">
      <c r="X583" s="13"/>
      <c r="Y583" s="13"/>
      <c r="Z583" s="13"/>
      <c r="AA583" s="13"/>
      <c r="AB583" s="13"/>
      <c r="AC583" s="13"/>
      <c r="AD583" s="13"/>
      <c r="AE583" s="13"/>
      <c r="AF583" s="13"/>
      <c r="AG583" s="13"/>
      <c r="AH583" s="13"/>
      <c r="AI583" s="13"/>
      <c r="AJ583" s="13"/>
    </row>
    <row r="584" spans="24:36">
      <c r="X584" s="13"/>
      <c r="Y584" s="13"/>
      <c r="Z584" s="13"/>
      <c r="AA584" s="13"/>
      <c r="AB584" s="13"/>
      <c r="AC584" s="13"/>
      <c r="AD584" s="13"/>
      <c r="AE584" s="13"/>
      <c r="AF584" s="13"/>
      <c r="AG584" s="13"/>
      <c r="AH584" s="13"/>
      <c r="AI584" s="13"/>
      <c r="AJ584" s="13"/>
    </row>
    <row r="585" spans="24:36">
      <c r="X585" s="13"/>
      <c r="Y585" s="13"/>
      <c r="Z585" s="13"/>
      <c r="AA585" s="13"/>
      <c r="AB585" s="13"/>
      <c r="AC585" s="13"/>
      <c r="AD585" s="13"/>
      <c r="AE585" s="13"/>
      <c r="AF585" s="13"/>
      <c r="AG585" s="13"/>
      <c r="AH585" s="13"/>
      <c r="AI585" s="13"/>
      <c r="AJ585" s="13"/>
    </row>
    <row r="586" spans="24:36">
      <c r="X586" s="13"/>
      <c r="Y586" s="13"/>
      <c r="Z586" s="13"/>
      <c r="AA586" s="13"/>
      <c r="AB586" s="13"/>
      <c r="AC586" s="13"/>
      <c r="AD586" s="13"/>
      <c r="AE586" s="13"/>
      <c r="AF586" s="13"/>
      <c r="AG586" s="13"/>
      <c r="AH586" s="13"/>
      <c r="AI586" s="13"/>
      <c r="AJ586" s="13"/>
    </row>
    <row r="587" spans="24:36">
      <c r="X587" s="13"/>
      <c r="Y587" s="13"/>
      <c r="Z587" s="13"/>
      <c r="AA587" s="13"/>
      <c r="AB587" s="13"/>
      <c r="AC587" s="13"/>
      <c r="AD587" s="13"/>
      <c r="AE587" s="13"/>
      <c r="AF587" s="13"/>
      <c r="AG587" s="13"/>
      <c r="AH587" s="13"/>
      <c r="AI587" s="13"/>
      <c r="AJ587" s="13"/>
    </row>
    <row r="588" spans="24:36">
      <c r="X588" s="13"/>
      <c r="Y588" s="13"/>
      <c r="Z588" s="13"/>
      <c r="AA588" s="13"/>
      <c r="AB588" s="13"/>
      <c r="AC588" s="13"/>
      <c r="AD588" s="13"/>
      <c r="AE588" s="13"/>
      <c r="AF588" s="13"/>
      <c r="AG588" s="13"/>
      <c r="AH588" s="13"/>
      <c r="AI588" s="13"/>
      <c r="AJ588" s="13"/>
    </row>
    <row r="589" spans="24:36">
      <c r="X589" s="13"/>
      <c r="Y589" s="13"/>
      <c r="Z589" s="13"/>
      <c r="AA589" s="13"/>
      <c r="AB589" s="13"/>
      <c r="AC589" s="13"/>
      <c r="AD589" s="13"/>
      <c r="AE589" s="13"/>
      <c r="AF589" s="13"/>
      <c r="AG589" s="13"/>
      <c r="AH589" s="13"/>
      <c r="AI589" s="13"/>
      <c r="AJ589" s="13"/>
    </row>
    <row r="590" spans="24:36">
      <c r="X590" s="13"/>
      <c r="Y590" s="13"/>
      <c r="Z590" s="13"/>
      <c r="AA590" s="13"/>
      <c r="AB590" s="13"/>
      <c r="AC590" s="13"/>
      <c r="AD590" s="13"/>
      <c r="AE590" s="13"/>
      <c r="AF590" s="13"/>
      <c r="AG590" s="13"/>
      <c r="AH590" s="13"/>
      <c r="AI590" s="13"/>
      <c r="AJ590" s="13"/>
    </row>
    <row r="591" spans="24:36">
      <c r="X591" s="13"/>
      <c r="Y591" s="13"/>
      <c r="Z591" s="13"/>
      <c r="AA591" s="13"/>
      <c r="AB591" s="13"/>
      <c r="AC591" s="13"/>
      <c r="AD591" s="13"/>
      <c r="AE591" s="13"/>
      <c r="AF591" s="13"/>
      <c r="AG591" s="13"/>
      <c r="AH591" s="13"/>
      <c r="AI591" s="13"/>
      <c r="AJ591" s="13"/>
    </row>
    <row r="592" spans="24:36">
      <c r="X592" s="13"/>
      <c r="Y592" s="13"/>
      <c r="Z592" s="13"/>
      <c r="AA592" s="13"/>
      <c r="AB592" s="13"/>
      <c r="AC592" s="13"/>
      <c r="AD592" s="13"/>
      <c r="AE592" s="13"/>
      <c r="AF592" s="13"/>
      <c r="AG592" s="13"/>
      <c r="AH592" s="13"/>
      <c r="AI592" s="13"/>
      <c r="AJ592" s="13"/>
    </row>
    <row r="593" spans="24:36">
      <c r="X593" s="13"/>
      <c r="Y593" s="13"/>
      <c r="Z593" s="13"/>
      <c r="AA593" s="13"/>
      <c r="AB593" s="13"/>
      <c r="AC593" s="13"/>
      <c r="AD593" s="13"/>
      <c r="AE593" s="13"/>
      <c r="AF593" s="13"/>
      <c r="AG593" s="13"/>
      <c r="AH593" s="13"/>
      <c r="AI593" s="13"/>
      <c r="AJ593" s="13"/>
    </row>
    <row r="594" spans="24:36">
      <c r="X594" s="13"/>
      <c r="Y594" s="13"/>
      <c r="Z594" s="13"/>
      <c r="AA594" s="13"/>
      <c r="AB594" s="13"/>
      <c r="AC594" s="13"/>
      <c r="AD594" s="13"/>
      <c r="AE594" s="13"/>
      <c r="AF594" s="13"/>
      <c r="AG594" s="13"/>
      <c r="AH594" s="13"/>
      <c r="AI594" s="13"/>
      <c r="AJ594" s="13"/>
    </row>
    <row r="595" spans="24:36">
      <c r="X595" s="13"/>
      <c r="Y595" s="13"/>
      <c r="Z595" s="13"/>
      <c r="AA595" s="13"/>
      <c r="AB595" s="13"/>
      <c r="AC595" s="13"/>
      <c r="AD595" s="13"/>
      <c r="AE595" s="13"/>
      <c r="AF595" s="13"/>
      <c r="AG595" s="13"/>
      <c r="AH595" s="13"/>
      <c r="AI595" s="13"/>
      <c r="AJ595" s="13"/>
    </row>
    <row r="596" spans="24:36">
      <c r="X596" s="13"/>
      <c r="Y596" s="13"/>
      <c r="Z596" s="13"/>
      <c r="AA596" s="13"/>
      <c r="AB596" s="13"/>
      <c r="AC596" s="13"/>
      <c r="AD596" s="13"/>
      <c r="AE596" s="13"/>
      <c r="AF596" s="13"/>
      <c r="AG596" s="13"/>
      <c r="AH596" s="13"/>
      <c r="AI596" s="13"/>
      <c r="AJ596" s="13"/>
    </row>
    <row r="597" spans="24:36">
      <c r="X597" s="13"/>
      <c r="Y597" s="13"/>
      <c r="Z597" s="13"/>
      <c r="AA597" s="13"/>
      <c r="AB597" s="13"/>
      <c r="AC597" s="13"/>
      <c r="AD597" s="13"/>
      <c r="AE597" s="13"/>
      <c r="AF597" s="13"/>
      <c r="AG597" s="13"/>
      <c r="AH597" s="13"/>
      <c r="AI597" s="13"/>
      <c r="AJ597" s="13"/>
    </row>
    <row r="598" spans="24:36">
      <c r="X598" s="13"/>
      <c r="Y598" s="13"/>
      <c r="Z598" s="13"/>
      <c r="AA598" s="13"/>
      <c r="AB598" s="13"/>
      <c r="AC598" s="13"/>
      <c r="AD598" s="13"/>
      <c r="AE598" s="13"/>
      <c r="AF598" s="13"/>
      <c r="AG598" s="13"/>
      <c r="AH598" s="13"/>
      <c r="AI598" s="13"/>
      <c r="AJ598" s="13"/>
    </row>
    <row r="599" spans="24:36">
      <c r="X599" s="13"/>
      <c r="Y599" s="13"/>
      <c r="Z599" s="13"/>
      <c r="AA599" s="13"/>
      <c r="AB599" s="13"/>
      <c r="AC599" s="13"/>
      <c r="AD599" s="13"/>
      <c r="AE599" s="13"/>
      <c r="AF599" s="13"/>
      <c r="AG599" s="13"/>
      <c r="AH599" s="13"/>
      <c r="AI599" s="13"/>
      <c r="AJ599" s="13"/>
    </row>
    <row r="600" spans="24:36">
      <c r="X600" s="13"/>
      <c r="Y600" s="13"/>
      <c r="Z600" s="13"/>
      <c r="AA600" s="13"/>
      <c r="AB600" s="13"/>
      <c r="AC600" s="13"/>
      <c r="AD600" s="13"/>
      <c r="AE600" s="13"/>
      <c r="AF600" s="13"/>
      <c r="AG600" s="13"/>
      <c r="AH600" s="13"/>
      <c r="AI600" s="13"/>
      <c r="AJ600" s="13"/>
    </row>
    <row r="601" spans="24:36">
      <c r="X601" s="13"/>
      <c r="Y601" s="13"/>
      <c r="Z601" s="13"/>
      <c r="AA601" s="13"/>
      <c r="AB601" s="13"/>
      <c r="AC601" s="13"/>
      <c r="AD601" s="13"/>
      <c r="AE601" s="13"/>
      <c r="AF601" s="13"/>
      <c r="AG601" s="13"/>
      <c r="AH601" s="13"/>
      <c r="AI601" s="13"/>
      <c r="AJ601" s="13"/>
    </row>
    <row r="602" spans="24:36">
      <c r="X602" s="13"/>
      <c r="Y602" s="13"/>
      <c r="Z602" s="13"/>
      <c r="AA602" s="13"/>
      <c r="AB602" s="13"/>
      <c r="AC602" s="13"/>
      <c r="AD602" s="13"/>
      <c r="AE602" s="13"/>
      <c r="AF602" s="13"/>
      <c r="AG602" s="13"/>
      <c r="AH602" s="13"/>
      <c r="AI602" s="13"/>
      <c r="AJ602" s="13"/>
    </row>
    <row r="603" spans="24:36">
      <c r="X603" s="13"/>
      <c r="Y603" s="13"/>
      <c r="Z603" s="13"/>
      <c r="AA603" s="13"/>
      <c r="AB603" s="13"/>
      <c r="AC603" s="13"/>
      <c r="AD603" s="13"/>
      <c r="AE603" s="13"/>
      <c r="AF603" s="13"/>
      <c r="AG603" s="13"/>
      <c r="AH603" s="13"/>
      <c r="AI603" s="13"/>
      <c r="AJ603" s="13"/>
    </row>
    <row r="604" spans="24:36">
      <c r="X604" s="13"/>
      <c r="Y604" s="13"/>
      <c r="Z604" s="13"/>
      <c r="AA604" s="13"/>
      <c r="AB604" s="13"/>
      <c r="AC604" s="13"/>
      <c r="AD604" s="13"/>
      <c r="AE604" s="13"/>
      <c r="AF604" s="13"/>
      <c r="AG604" s="13"/>
      <c r="AH604" s="13"/>
      <c r="AI604" s="13"/>
      <c r="AJ604" s="13"/>
    </row>
    <row r="605" spans="24:36">
      <c r="X605" s="13"/>
      <c r="Y605" s="13"/>
      <c r="Z605" s="13"/>
      <c r="AA605" s="13"/>
      <c r="AB605" s="13"/>
      <c r="AC605" s="13"/>
      <c r="AD605" s="13"/>
      <c r="AE605" s="13"/>
      <c r="AF605" s="13"/>
      <c r="AG605" s="13"/>
      <c r="AH605" s="13"/>
      <c r="AI605" s="13"/>
      <c r="AJ605" s="13"/>
    </row>
    <row r="606" spans="24:36">
      <c r="X606" s="13"/>
      <c r="Y606" s="13"/>
      <c r="Z606" s="13"/>
      <c r="AA606" s="13"/>
      <c r="AB606" s="13"/>
      <c r="AC606" s="13"/>
      <c r="AD606" s="13"/>
      <c r="AE606" s="13"/>
      <c r="AF606" s="13"/>
      <c r="AG606" s="13"/>
      <c r="AH606" s="13"/>
      <c r="AI606" s="13"/>
      <c r="AJ606" s="13"/>
    </row>
    <row r="607" spans="24:36">
      <c r="X607" s="13"/>
      <c r="Y607" s="13"/>
      <c r="Z607" s="13"/>
      <c r="AA607" s="13"/>
      <c r="AB607" s="13"/>
      <c r="AC607" s="13"/>
      <c r="AD607" s="13"/>
      <c r="AE607" s="13"/>
      <c r="AF607" s="13"/>
      <c r="AG607" s="13"/>
      <c r="AH607" s="13"/>
      <c r="AI607" s="13"/>
      <c r="AJ607" s="13"/>
    </row>
    <row r="608" spans="24:36">
      <c r="X608" s="13"/>
      <c r="Y608" s="13"/>
      <c r="Z608" s="13"/>
      <c r="AA608" s="13"/>
      <c r="AB608" s="13"/>
      <c r="AC608" s="13"/>
      <c r="AD608" s="13"/>
      <c r="AE608" s="13"/>
      <c r="AF608" s="13"/>
      <c r="AG608" s="13"/>
      <c r="AH608" s="13"/>
      <c r="AI608" s="13"/>
      <c r="AJ608" s="13"/>
    </row>
    <row r="609" spans="24:36">
      <c r="X609" s="13"/>
      <c r="Y609" s="13"/>
      <c r="Z609" s="13"/>
      <c r="AA609" s="13"/>
      <c r="AB609" s="13"/>
      <c r="AC609" s="13"/>
      <c r="AD609" s="13"/>
      <c r="AE609" s="13"/>
      <c r="AF609" s="13"/>
      <c r="AG609" s="13"/>
      <c r="AH609" s="13"/>
      <c r="AI609" s="13"/>
      <c r="AJ609" s="13"/>
    </row>
    <row r="610" spans="24:36">
      <c r="X610" s="13"/>
      <c r="Y610" s="13"/>
      <c r="Z610" s="13"/>
      <c r="AA610" s="13"/>
      <c r="AB610" s="13"/>
      <c r="AC610" s="13"/>
      <c r="AD610" s="13"/>
      <c r="AE610" s="13"/>
      <c r="AF610" s="13"/>
      <c r="AG610" s="13"/>
      <c r="AH610" s="13"/>
      <c r="AI610" s="13"/>
      <c r="AJ610" s="13"/>
    </row>
    <row r="611" spans="24:36">
      <c r="X611" s="13"/>
      <c r="Y611" s="13"/>
      <c r="Z611" s="13"/>
      <c r="AA611" s="13"/>
      <c r="AB611" s="13"/>
      <c r="AC611" s="13"/>
      <c r="AD611" s="13"/>
      <c r="AE611" s="13"/>
      <c r="AF611" s="13"/>
      <c r="AG611" s="13"/>
      <c r="AH611" s="13"/>
      <c r="AI611" s="13"/>
      <c r="AJ611" s="13"/>
    </row>
    <row r="612" spans="24:36">
      <c r="X612" s="13"/>
      <c r="Y612" s="13"/>
      <c r="Z612" s="13"/>
      <c r="AA612" s="13"/>
      <c r="AB612" s="13"/>
      <c r="AC612" s="13"/>
      <c r="AD612" s="13"/>
      <c r="AE612" s="13"/>
      <c r="AF612" s="13"/>
      <c r="AG612" s="13"/>
      <c r="AH612" s="13"/>
      <c r="AI612" s="13"/>
      <c r="AJ612" s="13"/>
    </row>
    <row r="613" spans="24:36">
      <c r="X613" s="13"/>
      <c r="Y613" s="13"/>
      <c r="Z613" s="13"/>
      <c r="AA613" s="13"/>
      <c r="AB613" s="13"/>
      <c r="AC613" s="13"/>
      <c r="AD613" s="13"/>
      <c r="AE613" s="13"/>
      <c r="AF613" s="13"/>
      <c r="AG613" s="13"/>
      <c r="AH613" s="13"/>
      <c r="AI613" s="13"/>
      <c r="AJ613" s="13"/>
    </row>
    <row r="614" spans="24:36">
      <c r="X614" s="13"/>
      <c r="Y614" s="13"/>
      <c r="Z614" s="13"/>
      <c r="AA614" s="13"/>
      <c r="AB614" s="13"/>
      <c r="AC614" s="13"/>
      <c r="AD614" s="13"/>
      <c r="AE614" s="13"/>
      <c r="AF614" s="13"/>
      <c r="AG614" s="13"/>
      <c r="AH614" s="13"/>
      <c r="AI614" s="13"/>
      <c r="AJ614" s="13"/>
    </row>
    <row r="615" spans="24:36">
      <c r="X615" s="13"/>
      <c r="Y615" s="13"/>
      <c r="Z615" s="13"/>
      <c r="AA615" s="13"/>
      <c r="AB615" s="13"/>
      <c r="AC615" s="13"/>
      <c r="AD615" s="13"/>
      <c r="AE615" s="13"/>
      <c r="AF615" s="13"/>
      <c r="AG615" s="13"/>
      <c r="AH615" s="13"/>
      <c r="AI615" s="13"/>
      <c r="AJ615" s="13"/>
    </row>
    <row r="616" spans="24:36">
      <c r="X616" s="13"/>
      <c r="Y616" s="13"/>
      <c r="Z616" s="13"/>
      <c r="AA616" s="13"/>
      <c r="AB616" s="13"/>
      <c r="AC616" s="13"/>
      <c r="AD616" s="13"/>
      <c r="AE616" s="13"/>
      <c r="AF616" s="13"/>
      <c r="AG616" s="13"/>
      <c r="AH616" s="13"/>
      <c r="AI616" s="13"/>
      <c r="AJ616" s="13"/>
    </row>
    <row r="617" spans="24:36">
      <c r="X617" s="13"/>
      <c r="Y617" s="13"/>
      <c r="Z617" s="13"/>
      <c r="AA617" s="13"/>
      <c r="AB617" s="13"/>
      <c r="AC617" s="13"/>
      <c r="AD617" s="13"/>
      <c r="AE617" s="13"/>
      <c r="AF617" s="13"/>
      <c r="AG617" s="13"/>
      <c r="AH617" s="13"/>
      <c r="AI617" s="13"/>
      <c r="AJ617" s="13"/>
    </row>
    <row r="618" spans="24:36">
      <c r="X618" s="13"/>
      <c r="Y618" s="13"/>
      <c r="Z618" s="13"/>
      <c r="AA618" s="13"/>
      <c r="AB618" s="13"/>
      <c r="AC618" s="13"/>
      <c r="AD618" s="13"/>
      <c r="AE618" s="13"/>
      <c r="AF618" s="13"/>
      <c r="AG618" s="13"/>
      <c r="AH618" s="13"/>
      <c r="AI618" s="13"/>
      <c r="AJ618" s="13"/>
    </row>
    <row r="619" spans="24:36">
      <c r="X619" s="13"/>
      <c r="Y619" s="13"/>
      <c r="Z619" s="13"/>
      <c r="AA619" s="13"/>
      <c r="AB619" s="13"/>
      <c r="AC619" s="13"/>
      <c r="AD619" s="13"/>
      <c r="AE619" s="13"/>
      <c r="AF619" s="13"/>
      <c r="AG619" s="13"/>
      <c r="AH619" s="13"/>
      <c r="AI619" s="13"/>
      <c r="AJ619" s="13"/>
    </row>
    <row r="620" spans="24:36">
      <c r="X620" s="13"/>
      <c r="Y620" s="13"/>
      <c r="Z620" s="13"/>
      <c r="AA620" s="13"/>
      <c r="AB620" s="13"/>
      <c r="AC620" s="13"/>
      <c r="AD620" s="13"/>
      <c r="AE620" s="13"/>
      <c r="AF620" s="13"/>
      <c r="AG620" s="13"/>
      <c r="AH620" s="13"/>
      <c r="AI620" s="13"/>
      <c r="AJ620" s="13"/>
    </row>
    <row r="621" spans="24:36">
      <c r="X621" s="13"/>
      <c r="Y621" s="13"/>
      <c r="Z621" s="13"/>
      <c r="AA621" s="13"/>
      <c r="AB621" s="13"/>
      <c r="AC621" s="13"/>
      <c r="AD621" s="13"/>
      <c r="AE621" s="13"/>
      <c r="AF621" s="13"/>
      <c r="AG621" s="13"/>
      <c r="AH621" s="13"/>
      <c r="AI621" s="13"/>
      <c r="AJ621" s="13"/>
    </row>
    <row r="622" spans="24:36">
      <c r="X622" s="13"/>
      <c r="Y622" s="13"/>
      <c r="Z622" s="13"/>
      <c r="AA622" s="13"/>
      <c r="AB622" s="13"/>
      <c r="AC622" s="13"/>
      <c r="AD622" s="13"/>
      <c r="AE622" s="13"/>
      <c r="AF622" s="13"/>
      <c r="AG622" s="13"/>
      <c r="AH622" s="13"/>
      <c r="AI622" s="13"/>
      <c r="AJ622" s="13"/>
    </row>
    <row r="623" spans="24:36">
      <c r="X623" s="13"/>
      <c r="Y623" s="13"/>
      <c r="Z623" s="13"/>
      <c r="AA623" s="13"/>
      <c r="AB623" s="13"/>
      <c r="AC623" s="13"/>
      <c r="AD623" s="13"/>
      <c r="AE623" s="13"/>
      <c r="AF623" s="13"/>
      <c r="AG623" s="13"/>
      <c r="AH623" s="13"/>
      <c r="AI623" s="13"/>
      <c r="AJ623" s="13"/>
    </row>
    <row r="624" spans="24:36">
      <c r="X624" s="13"/>
      <c r="Y624" s="13"/>
      <c r="Z624" s="13"/>
      <c r="AA624" s="13"/>
      <c r="AB624" s="13"/>
      <c r="AC624" s="13"/>
      <c r="AD624" s="13"/>
      <c r="AE624" s="13"/>
      <c r="AF624" s="13"/>
      <c r="AG624" s="13"/>
      <c r="AH624" s="13"/>
      <c r="AI624" s="13"/>
      <c r="AJ624" s="13"/>
    </row>
    <row r="625" spans="24:36">
      <c r="X625" s="13"/>
      <c r="Y625" s="13"/>
      <c r="Z625" s="13"/>
      <c r="AA625" s="13"/>
      <c r="AB625" s="13"/>
      <c r="AC625" s="13"/>
      <c r="AD625" s="13"/>
      <c r="AE625" s="13"/>
      <c r="AF625" s="13"/>
      <c r="AG625" s="13"/>
      <c r="AH625" s="13"/>
      <c r="AI625" s="13"/>
      <c r="AJ625" s="13"/>
    </row>
    <row r="626" spans="24:36">
      <c r="X626" s="13"/>
      <c r="Y626" s="13"/>
      <c r="Z626" s="13"/>
      <c r="AA626" s="13"/>
      <c r="AB626" s="13"/>
      <c r="AC626" s="13"/>
      <c r="AD626" s="13"/>
      <c r="AE626" s="13"/>
      <c r="AF626" s="13"/>
      <c r="AG626" s="13"/>
      <c r="AH626" s="13"/>
      <c r="AI626" s="13"/>
      <c r="AJ626" s="13"/>
    </row>
    <row r="627" spans="24:36">
      <c r="X627" s="13"/>
      <c r="Y627" s="13"/>
      <c r="Z627" s="13"/>
      <c r="AA627" s="13"/>
      <c r="AB627" s="13"/>
      <c r="AC627" s="13"/>
      <c r="AD627" s="13"/>
      <c r="AE627" s="13"/>
      <c r="AF627" s="13"/>
      <c r="AG627" s="13"/>
      <c r="AH627" s="13"/>
      <c r="AI627" s="13"/>
      <c r="AJ627" s="13"/>
    </row>
    <row r="628" spans="24:36">
      <c r="X628" s="13"/>
      <c r="Y628" s="13"/>
      <c r="Z628" s="13"/>
      <c r="AA628" s="13"/>
      <c r="AB628" s="13"/>
      <c r="AC628" s="13"/>
      <c r="AD628" s="13"/>
      <c r="AE628" s="13"/>
      <c r="AF628" s="13"/>
      <c r="AG628" s="13"/>
      <c r="AH628" s="13"/>
      <c r="AI628" s="13"/>
      <c r="AJ628" s="13"/>
    </row>
    <row r="629" spans="24:36">
      <c r="X629" s="13"/>
      <c r="Y629" s="13"/>
      <c r="Z629" s="13"/>
      <c r="AA629" s="13"/>
      <c r="AB629" s="13"/>
      <c r="AC629" s="13"/>
      <c r="AD629" s="13"/>
      <c r="AE629" s="13"/>
      <c r="AF629" s="13"/>
      <c r="AG629" s="13"/>
      <c r="AH629" s="13"/>
      <c r="AI629" s="13"/>
      <c r="AJ629" s="13"/>
    </row>
    <row r="630" spans="24:36">
      <c r="X630" s="13"/>
      <c r="Y630" s="13"/>
      <c r="Z630" s="13"/>
      <c r="AA630" s="13"/>
      <c r="AB630" s="13"/>
      <c r="AC630" s="13"/>
      <c r="AD630" s="13"/>
      <c r="AE630" s="13"/>
      <c r="AF630" s="13"/>
      <c r="AG630" s="13"/>
      <c r="AH630" s="13"/>
      <c r="AI630" s="13"/>
      <c r="AJ630" s="13"/>
    </row>
    <row r="631" spans="24:36">
      <c r="X631" s="13"/>
      <c r="Y631" s="13"/>
      <c r="Z631" s="13"/>
      <c r="AA631" s="13"/>
      <c r="AB631" s="13"/>
      <c r="AC631" s="13"/>
      <c r="AD631" s="13"/>
      <c r="AE631" s="13"/>
      <c r="AF631" s="13"/>
      <c r="AG631" s="13"/>
      <c r="AH631" s="13"/>
      <c r="AI631" s="13"/>
      <c r="AJ631" s="13"/>
    </row>
    <row r="632" spans="24:36">
      <c r="X632" s="13"/>
      <c r="Y632" s="13"/>
      <c r="Z632" s="13"/>
      <c r="AA632" s="13"/>
      <c r="AB632" s="13"/>
      <c r="AC632" s="13"/>
      <c r="AD632" s="13"/>
      <c r="AE632" s="13"/>
      <c r="AF632" s="13"/>
      <c r="AG632" s="13"/>
      <c r="AH632" s="13"/>
      <c r="AI632" s="13"/>
      <c r="AJ632" s="13"/>
    </row>
    <row r="633" spans="24:36">
      <c r="X633" s="13"/>
      <c r="Y633" s="13"/>
      <c r="Z633" s="13"/>
      <c r="AA633" s="13"/>
      <c r="AB633" s="13"/>
      <c r="AC633" s="13"/>
      <c r="AD633" s="13"/>
      <c r="AE633" s="13"/>
      <c r="AF633" s="13"/>
      <c r="AG633" s="13"/>
      <c r="AH633" s="13"/>
      <c r="AI633" s="13"/>
      <c r="AJ633" s="13"/>
    </row>
    <row r="634" spans="24:36">
      <c r="X634" s="13"/>
      <c r="Y634" s="13"/>
      <c r="Z634" s="13"/>
      <c r="AA634" s="13"/>
      <c r="AB634" s="13"/>
      <c r="AC634" s="13"/>
      <c r="AD634" s="13"/>
      <c r="AE634" s="13"/>
      <c r="AF634" s="13"/>
      <c r="AG634" s="13"/>
      <c r="AH634" s="13"/>
      <c r="AI634" s="13"/>
      <c r="AJ634" s="13"/>
    </row>
    <row r="635" spans="24:36">
      <c r="X635" s="13"/>
      <c r="Y635" s="13"/>
      <c r="Z635" s="13"/>
      <c r="AA635" s="13"/>
      <c r="AB635" s="13"/>
      <c r="AC635" s="13"/>
      <c r="AD635" s="13"/>
      <c r="AE635" s="13"/>
      <c r="AF635" s="13"/>
      <c r="AG635" s="13"/>
      <c r="AH635" s="13"/>
      <c r="AI635" s="13"/>
      <c r="AJ635" s="13"/>
    </row>
    <row r="636" spans="24:36">
      <c r="X636" s="13"/>
      <c r="Y636" s="13"/>
      <c r="Z636" s="13"/>
      <c r="AA636" s="13"/>
      <c r="AB636" s="13"/>
      <c r="AC636" s="13"/>
      <c r="AD636" s="13"/>
      <c r="AE636" s="13"/>
      <c r="AF636" s="13"/>
      <c r="AG636" s="13"/>
      <c r="AH636" s="13"/>
      <c r="AI636" s="13"/>
      <c r="AJ636" s="13"/>
    </row>
    <row r="637" spans="24:36">
      <c r="X637" s="13"/>
      <c r="Y637" s="13"/>
      <c r="Z637" s="13"/>
      <c r="AA637" s="13"/>
      <c r="AB637" s="13"/>
      <c r="AC637" s="13"/>
      <c r="AD637" s="13"/>
      <c r="AE637" s="13"/>
      <c r="AF637" s="13"/>
      <c r="AG637" s="13"/>
      <c r="AH637" s="13"/>
      <c r="AI637" s="13"/>
      <c r="AJ637" s="13"/>
    </row>
    <row r="638" spans="24:36">
      <c r="X638" s="13"/>
      <c r="Y638" s="13"/>
      <c r="Z638" s="13"/>
      <c r="AA638" s="13"/>
      <c r="AB638" s="13"/>
      <c r="AC638" s="13"/>
      <c r="AD638" s="13"/>
      <c r="AE638" s="13"/>
      <c r="AF638" s="13"/>
      <c r="AG638" s="13"/>
      <c r="AH638" s="13"/>
      <c r="AI638" s="13"/>
      <c r="AJ638" s="13"/>
    </row>
    <row r="639" spans="24:36">
      <c r="X639" s="13"/>
      <c r="Y639" s="13"/>
      <c r="Z639" s="13"/>
      <c r="AA639" s="13"/>
      <c r="AB639" s="13"/>
      <c r="AC639" s="13"/>
      <c r="AD639" s="13"/>
      <c r="AE639" s="13"/>
      <c r="AF639" s="13"/>
      <c r="AG639" s="13"/>
      <c r="AH639" s="13"/>
      <c r="AI639" s="13"/>
      <c r="AJ639" s="13"/>
    </row>
    <row r="640" spans="24:36">
      <c r="X640" s="13"/>
      <c r="Y640" s="13"/>
      <c r="Z640" s="13"/>
      <c r="AA640" s="13"/>
      <c r="AB640" s="13"/>
      <c r="AC640" s="13"/>
      <c r="AD640" s="13"/>
      <c r="AE640" s="13"/>
      <c r="AF640" s="13"/>
      <c r="AG640" s="13"/>
      <c r="AH640" s="13"/>
      <c r="AI640" s="13"/>
      <c r="AJ640" s="13"/>
    </row>
    <row r="641" spans="24:36">
      <c r="X641" s="13"/>
      <c r="Y641" s="13"/>
      <c r="Z641" s="13"/>
      <c r="AA641" s="13"/>
      <c r="AB641" s="13"/>
      <c r="AC641" s="13"/>
      <c r="AD641" s="13"/>
      <c r="AE641" s="13"/>
      <c r="AF641" s="13"/>
      <c r="AG641" s="13"/>
      <c r="AH641" s="13"/>
      <c r="AI641" s="13"/>
      <c r="AJ641" s="13"/>
    </row>
    <row r="642" spans="24:36">
      <c r="X642" s="13"/>
      <c r="Y642" s="13"/>
      <c r="Z642" s="13"/>
      <c r="AA642" s="13"/>
      <c r="AB642" s="13"/>
      <c r="AC642" s="13"/>
      <c r="AD642" s="13"/>
      <c r="AE642" s="13"/>
      <c r="AF642" s="13"/>
      <c r="AG642" s="13"/>
      <c r="AH642" s="13"/>
      <c r="AI642" s="13"/>
      <c r="AJ642" s="13"/>
    </row>
    <row r="643" spans="24:36">
      <c r="X643" s="13"/>
      <c r="Y643" s="13"/>
      <c r="Z643" s="13"/>
      <c r="AA643" s="13"/>
      <c r="AB643" s="13"/>
      <c r="AC643" s="13"/>
      <c r="AD643" s="13"/>
      <c r="AE643" s="13"/>
      <c r="AF643" s="13"/>
      <c r="AG643" s="13"/>
      <c r="AH643" s="13"/>
      <c r="AI643" s="13"/>
      <c r="AJ643" s="13"/>
    </row>
    <row r="644" spans="24:36">
      <c r="X644" s="13"/>
      <c r="Y644" s="13"/>
      <c r="Z644" s="13"/>
      <c r="AA644" s="13"/>
      <c r="AB644" s="13"/>
      <c r="AC644" s="13"/>
      <c r="AD644" s="13"/>
      <c r="AE644" s="13"/>
      <c r="AF644" s="13"/>
      <c r="AG644" s="13"/>
      <c r="AH644" s="13"/>
      <c r="AI644" s="13"/>
      <c r="AJ644" s="13"/>
    </row>
    <row r="645" spans="24:36">
      <c r="X645" s="13"/>
      <c r="Y645" s="13"/>
      <c r="Z645" s="13"/>
      <c r="AA645" s="13"/>
      <c r="AB645" s="13"/>
      <c r="AC645" s="13"/>
      <c r="AD645" s="13"/>
      <c r="AE645" s="13"/>
      <c r="AF645" s="13"/>
      <c r="AG645" s="13"/>
      <c r="AH645" s="13"/>
      <c r="AI645" s="13"/>
      <c r="AJ645" s="13"/>
    </row>
    <row r="646" spans="24:36">
      <c r="X646" s="13"/>
      <c r="Y646" s="13"/>
      <c r="Z646" s="13"/>
      <c r="AA646" s="13"/>
      <c r="AB646" s="13"/>
      <c r="AC646" s="13"/>
      <c r="AD646" s="13"/>
      <c r="AE646" s="13"/>
      <c r="AF646" s="13"/>
      <c r="AG646" s="13"/>
      <c r="AH646" s="13"/>
      <c r="AI646" s="13"/>
      <c r="AJ646" s="13"/>
    </row>
    <row r="647" spans="24:36">
      <c r="X647" s="13"/>
      <c r="Y647" s="13"/>
      <c r="Z647" s="13"/>
      <c r="AA647" s="13"/>
      <c r="AB647" s="13"/>
      <c r="AC647" s="13"/>
      <c r="AD647" s="13"/>
      <c r="AE647" s="13"/>
      <c r="AF647" s="13"/>
      <c r="AG647" s="13"/>
      <c r="AH647" s="13"/>
      <c r="AI647" s="13"/>
      <c r="AJ647" s="13"/>
    </row>
    <row r="648" spans="24:36">
      <c r="X648" s="13"/>
      <c r="Y648" s="13"/>
      <c r="Z648" s="13"/>
      <c r="AA648" s="13"/>
      <c r="AB648" s="13"/>
      <c r="AC648" s="13"/>
      <c r="AD648" s="13"/>
      <c r="AE648" s="13"/>
      <c r="AF648" s="13"/>
      <c r="AG648" s="13"/>
      <c r="AH648" s="13"/>
      <c r="AI648" s="13"/>
      <c r="AJ648" s="13"/>
    </row>
    <row r="649" spans="24:36">
      <c r="X649" s="13"/>
      <c r="Y649" s="13"/>
      <c r="Z649" s="13"/>
      <c r="AA649" s="13"/>
      <c r="AB649" s="13"/>
      <c r="AC649" s="13"/>
      <c r="AD649" s="13"/>
      <c r="AE649" s="13"/>
      <c r="AF649" s="13"/>
      <c r="AG649" s="13"/>
      <c r="AH649" s="13"/>
      <c r="AI649" s="13"/>
      <c r="AJ649" s="13"/>
    </row>
    <row r="650" spans="24:36">
      <c r="X650" s="13"/>
      <c r="Y650" s="13"/>
      <c r="Z650" s="13"/>
      <c r="AA650" s="13"/>
      <c r="AB650" s="13"/>
      <c r="AC650" s="13"/>
      <c r="AD650" s="13"/>
      <c r="AE650" s="13"/>
      <c r="AF650" s="13"/>
      <c r="AG650" s="13"/>
      <c r="AH650" s="13"/>
      <c r="AI650" s="13"/>
      <c r="AJ650" s="13"/>
    </row>
    <row r="651" spans="24:36">
      <c r="X651" s="13"/>
      <c r="Y651" s="13"/>
      <c r="Z651" s="13"/>
      <c r="AA651" s="13"/>
      <c r="AB651" s="13"/>
      <c r="AC651" s="13"/>
      <c r="AD651" s="13"/>
      <c r="AE651" s="13"/>
      <c r="AF651" s="13"/>
      <c r="AG651" s="13"/>
      <c r="AH651" s="13"/>
      <c r="AI651" s="13"/>
      <c r="AJ651" s="13"/>
    </row>
    <row r="652" spans="24:36">
      <c r="X652" s="13"/>
      <c r="Y652" s="13"/>
      <c r="Z652" s="13"/>
      <c r="AA652" s="13"/>
      <c r="AB652" s="13"/>
      <c r="AC652" s="13"/>
      <c r="AD652" s="13"/>
      <c r="AE652" s="13"/>
      <c r="AF652" s="13"/>
      <c r="AG652" s="13"/>
      <c r="AH652" s="13"/>
      <c r="AI652" s="13"/>
      <c r="AJ652" s="13"/>
    </row>
    <row r="653" spans="24:36">
      <c r="X653" s="13"/>
      <c r="Y653" s="13"/>
      <c r="Z653" s="13"/>
      <c r="AA653" s="13"/>
      <c r="AB653" s="13"/>
      <c r="AC653" s="13"/>
      <c r="AD653" s="13"/>
      <c r="AE653" s="13"/>
      <c r="AF653" s="13"/>
      <c r="AG653" s="13"/>
      <c r="AH653" s="13"/>
      <c r="AI653" s="13"/>
      <c r="AJ653" s="13"/>
    </row>
    <row r="654" spans="24:36">
      <c r="X654" s="13"/>
      <c r="Y654" s="13"/>
      <c r="Z654" s="13"/>
      <c r="AA654" s="13"/>
      <c r="AB654" s="13"/>
      <c r="AC654" s="13"/>
      <c r="AD654" s="13"/>
      <c r="AE654" s="13"/>
      <c r="AF654" s="13"/>
      <c r="AG654" s="13"/>
      <c r="AH654" s="13"/>
      <c r="AI654" s="13"/>
      <c r="AJ654" s="13"/>
    </row>
    <row r="655" spans="24:36">
      <c r="X655" s="13"/>
      <c r="Y655" s="13"/>
      <c r="Z655" s="13"/>
      <c r="AA655" s="13"/>
      <c r="AB655" s="13"/>
      <c r="AC655" s="13"/>
      <c r="AD655" s="13"/>
      <c r="AE655" s="13"/>
      <c r="AF655" s="13"/>
      <c r="AG655" s="13"/>
      <c r="AH655" s="13"/>
      <c r="AI655" s="13"/>
      <c r="AJ655" s="13"/>
    </row>
    <row r="656" spans="24:36">
      <c r="X656" s="13"/>
      <c r="Y656" s="13"/>
      <c r="Z656" s="13"/>
      <c r="AA656" s="13"/>
      <c r="AB656" s="13"/>
      <c r="AC656" s="13"/>
      <c r="AD656" s="13"/>
      <c r="AE656" s="13"/>
      <c r="AF656" s="13"/>
      <c r="AG656" s="13"/>
      <c r="AH656" s="13"/>
      <c r="AI656" s="13"/>
      <c r="AJ656" s="13"/>
    </row>
    <row r="657" spans="24:36">
      <c r="X657" s="13"/>
      <c r="Y657" s="13"/>
      <c r="Z657" s="13"/>
      <c r="AA657" s="13"/>
      <c r="AB657" s="13"/>
      <c r="AC657" s="13"/>
      <c r="AD657" s="13"/>
      <c r="AE657" s="13"/>
      <c r="AF657" s="13"/>
      <c r="AG657" s="13"/>
      <c r="AH657" s="13"/>
      <c r="AI657" s="13"/>
      <c r="AJ657" s="13"/>
    </row>
    <row r="658" spans="24:36">
      <c r="X658" s="13"/>
      <c r="Y658" s="13"/>
      <c r="Z658" s="13"/>
      <c r="AA658" s="13"/>
      <c r="AB658" s="13"/>
      <c r="AC658" s="13"/>
      <c r="AD658" s="13"/>
      <c r="AE658" s="13"/>
      <c r="AF658" s="13"/>
      <c r="AG658" s="13"/>
      <c r="AH658" s="13"/>
      <c r="AI658" s="13"/>
      <c r="AJ658" s="13"/>
    </row>
    <row r="659" spans="24:36">
      <c r="X659" s="13"/>
      <c r="Y659" s="13"/>
      <c r="Z659" s="13"/>
      <c r="AA659" s="13"/>
      <c r="AB659" s="13"/>
      <c r="AC659" s="13"/>
      <c r="AD659" s="13"/>
      <c r="AE659" s="13"/>
      <c r="AF659" s="13"/>
      <c r="AG659" s="13"/>
      <c r="AH659" s="13"/>
      <c r="AI659" s="13"/>
      <c r="AJ659" s="13"/>
    </row>
    <row r="660" spans="24:36">
      <c r="X660" s="13"/>
      <c r="Y660" s="13"/>
      <c r="Z660" s="13"/>
      <c r="AA660" s="13"/>
      <c r="AB660" s="13"/>
      <c r="AC660" s="13"/>
      <c r="AD660" s="13"/>
      <c r="AE660" s="13"/>
      <c r="AF660" s="13"/>
      <c r="AG660" s="13"/>
      <c r="AH660" s="13"/>
      <c r="AI660" s="13"/>
      <c r="AJ660" s="13"/>
    </row>
    <row r="661" spans="24:36">
      <c r="X661" s="13"/>
      <c r="Y661" s="13"/>
      <c r="Z661" s="13"/>
      <c r="AA661" s="13"/>
      <c r="AB661" s="13"/>
      <c r="AC661" s="13"/>
      <c r="AD661" s="13"/>
      <c r="AE661" s="13"/>
      <c r="AF661" s="13"/>
      <c r="AG661" s="13"/>
      <c r="AH661" s="13"/>
      <c r="AI661" s="13"/>
      <c r="AJ661" s="13"/>
    </row>
    <row r="662" spans="24:36">
      <c r="X662" s="13"/>
      <c r="Y662" s="13"/>
      <c r="Z662" s="13"/>
      <c r="AA662" s="13"/>
      <c r="AB662" s="13"/>
      <c r="AC662" s="13"/>
      <c r="AD662" s="13"/>
      <c r="AE662" s="13"/>
      <c r="AF662" s="13"/>
      <c r="AG662" s="13"/>
      <c r="AH662" s="13"/>
      <c r="AI662" s="13"/>
      <c r="AJ662" s="13"/>
    </row>
    <row r="663" spans="24:36">
      <c r="X663" s="13"/>
      <c r="Y663" s="13"/>
      <c r="Z663" s="13"/>
      <c r="AA663" s="13"/>
      <c r="AB663" s="13"/>
      <c r="AC663" s="13"/>
      <c r="AD663" s="13"/>
      <c r="AE663" s="13"/>
      <c r="AF663" s="13"/>
      <c r="AG663" s="13"/>
      <c r="AH663" s="13"/>
      <c r="AI663" s="13"/>
      <c r="AJ663" s="13"/>
    </row>
    <row r="664" spans="24:36">
      <c r="X664" s="13"/>
      <c r="Y664" s="13"/>
      <c r="Z664" s="13"/>
      <c r="AA664" s="13"/>
      <c r="AB664" s="13"/>
      <c r="AC664" s="13"/>
      <c r="AD664" s="13"/>
      <c r="AE664" s="13"/>
      <c r="AF664" s="13"/>
      <c r="AG664" s="13"/>
      <c r="AH664" s="13"/>
      <c r="AI664" s="13"/>
      <c r="AJ664" s="13"/>
    </row>
    <row r="665" spans="24:36">
      <c r="X665" s="13"/>
      <c r="Y665" s="13"/>
      <c r="Z665" s="13"/>
      <c r="AA665" s="13"/>
      <c r="AB665" s="13"/>
      <c r="AC665" s="13"/>
      <c r="AD665" s="13"/>
      <c r="AE665" s="13"/>
      <c r="AF665" s="13"/>
      <c r="AG665" s="13"/>
      <c r="AH665" s="13"/>
      <c r="AI665" s="13"/>
      <c r="AJ665" s="13"/>
    </row>
    <row r="666" spans="24:36">
      <c r="X666" s="13"/>
      <c r="Y666" s="13"/>
      <c r="Z666" s="13"/>
      <c r="AA666" s="13"/>
      <c r="AB666" s="13"/>
      <c r="AC666" s="13"/>
      <c r="AD666" s="13"/>
      <c r="AE666" s="13"/>
      <c r="AF666" s="13"/>
      <c r="AG666" s="13"/>
      <c r="AH666" s="13"/>
      <c r="AI666" s="13"/>
      <c r="AJ666" s="13"/>
    </row>
    <row r="667" spans="24:36">
      <c r="X667" s="13"/>
      <c r="Y667" s="13"/>
      <c r="Z667" s="13"/>
      <c r="AA667" s="13"/>
      <c r="AB667" s="13"/>
      <c r="AC667" s="13"/>
      <c r="AD667" s="13"/>
      <c r="AE667" s="13"/>
      <c r="AF667" s="13"/>
      <c r="AG667" s="13"/>
      <c r="AH667" s="13"/>
      <c r="AI667" s="13"/>
      <c r="AJ667" s="13"/>
    </row>
    <row r="668" spans="24:36">
      <c r="X668" s="13"/>
      <c r="Y668" s="13"/>
      <c r="Z668" s="13"/>
      <c r="AA668" s="13"/>
      <c r="AB668" s="13"/>
      <c r="AC668" s="13"/>
      <c r="AD668" s="13"/>
      <c r="AE668" s="13"/>
      <c r="AF668" s="13"/>
      <c r="AG668" s="13"/>
      <c r="AH668" s="13"/>
      <c r="AI668" s="13"/>
      <c r="AJ668" s="13"/>
    </row>
    <row r="669" spans="24:36">
      <c r="X669" s="13"/>
      <c r="Y669" s="13"/>
      <c r="Z669" s="13"/>
      <c r="AA669" s="13"/>
      <c r="AB669" s="13"/>
      <c r="AC669" s="13"/>
      <c r="AD669" s="13"/>
      <c r="AE669" s="13"/>
      <c r="AF669" s="13"/>
      <c r="AG669" s="13"/>
      <c r="AH669" s="13"/>
      <c r="AI669" s="13"/>
      <c r="AJ669" s="13"/>
    </row>
    <row r="670" spans="24:36">
      <c r="X670" s="13"/>
      <c r="Y670" s="13"/>
      <c r="Z670" s="13"/>
      <c r="AA670" s="13"/>
      <c r="AB670" s="13"/>
      <c r="AC670" s="13"/>
      <c r="AD670" s="13"/>
      <c r="AE670" s="13"/>
      <c r="AF670" s="13"/>
      <c r="AG670" s="13"/>
      <c r="AH670" s="13"/>
      <c r="AI670" s="13"/>
      <c r="AJ670" s="13"/>
    </row>
    <row r="671" spans="24:36">
      <c r="X671" s="13"/>
      <c r="Y671" s="13"/>
      <c r="Z671" s="13"/>
      <c r="AA671" s="13"/>
      <c r="AB671" s="13"/>
      <c r="AC671" s="13"/>
      <c r="AD671" s="13"/>
      <c r="AE671" s="13"/>
      <c r="AF671" s="13"/>
      <c r="AG671" s="13"/>
      <c r="AH671" s="13"/>
      <c r="AI671" s="13"/>
      <c r="AJ671" s="13"/>
    </row>
    <row r="672" spans="24:36">
      <c r="X672" s="13"/>
      <c r="Y672" s="13"/>
      <c r="Z672" s="13"/>
      <c r="AA672" s="13"/>
      <c r="AB672" s="13"/>
      <c r="AC672" s="13"/>
      <c r="AD672" s="13"/>
      <c r="AE672" s="13"/>
      <c r="AF672" s="13"/>
      <c r="AG672" s="13"/>
      <c r="AH672" s="13"/>
      <c r="AI672" s="13"/>
      <c r="AJ672" s="13"/>
    </row>
    <row r="673" spans="24:36">
      <c r="X673" s="13"/>
      <c r="Y673" s="13"/>
      <c r="Z673" s="13"/>
      <c r="AA673" s="13"/>
      <c r="AB673" s="13"/>
      <c r="AC673" s="13"/>
      <c r="AD673" s="13"/>
      <c r="AE673" s="13"/>
      <c r="AF673" s="13"/>
      <c r="AG673" s="13"/>
      <c r="AH673" s="13"/>
      <c r="AI673" s="13"/>
      <c r="AJ673" s="13"/>
    </row>
    <row r="674" spans="24:36">
      <c r="X674" s="13"/>
      <c r="Y674" s="13"/>
      <c r="Z674" s="13"/>
      <c r="AA674" s="13"/>
      <c r="AB674" s="13"/>
      <c r="AC674" s="13"/>
      <c r="AD674" s="13"/>
      <c r="AE674" s="13"/>
      <c r="AF674" s="13"/>
      <c r="AG674" s="13"/>
      <c r="AH674" s="13"/>
      <c r="AI674" s="13"/>
      <c r="AJ674" s="13"/>
    </row>
    <row r="675" spans="24:36">
      <c r="X675" s="13"/>
      <c r="Y675" s="13"/>
      <c r="Z675" s="13"/>
      <c r="AA675" s="13"/>
      <c r="AB675" s="13"/>
      <c r="AC675" s="13"/>
      <c r="AD675" s="13"/>
      <c r="AE675" s="13"/>
      <c r="AF675" s="13"/>
      <c r="AG675" s="13"/>
      <c r="AH675" s="13"/>
      <c r="AI675" s="13"/>
      <c r="AJ675" s="13"/>
    </row>
    <row r="676" spans="24:36">
      <c r="X676" s="13"/>
      <c r="Y676" s="13"/>
      <c r="Z676" s="13"/>
      <c r="AA676" s="13"/>
      <c r="AB676" s="13"/>
      <c r="AC676" s="13"/>
      <c r="AD676" s="13"/>
      <c r="AE676" s="13"/>
      <c r="AF676" s="13"/>
      <c r="AG676" s="13"/>
      <c r="AH676" s="13"/>
      <c r="AI676" s="13"/>
      <c r="AJ676" s="13"/>
    </row>
    <row r="677" spans="24:36">
      <c r="X677" s="13"/>
      <c r="Y677" s="13"/>
      <c r="Z677" s="13"/>
      <c r="AA677" s="13"/>
      <c r="AB677" s="13"/>
      <c r="AC677" s="13"/>
      <c r="AD677" s="13"/>
      <c r="AE677" s="13"/>
      <c r="AF677" s="13"/>
      <c r="AG677" s="13"/>
      <c r="AH677" s="13"/>
      <c r="AI677" s="13"/>
      <c r="AJ677" s="13"/>
    </row>
    <row r="678" spans="24:36">
      <c r="X678" s="13"/>
      <c r="Y678" s="13"/>
      <c r="Z678" s="13"/>
      <c r="AA678" s="13"/>
      <c r="AB678" s="13"/>
      <c r="AC678" s="13"/>
      <c r="AD678" s="13"/>
      <c r="AE678" s="13"/>
      <c r="AF678" s="13"/>
      <c r="AG678" s="13"/>
      <c r="AH678" s="13"/>
      <c r="AI678" s="13"/>
      <c r="AJ678" s="13"/>
    </row>
    <row r="679" spans="24:36">
      <c r="X679" s="13"/>
      <c r="Y679" s="13"/>
      <c r="Z679" s="13"/>
      <c r="AA679" s="13"/>
      <c r="AB679" s="13"/>
      <c r="AC679" s="13"/>
      <c r="AD679" s="13"/>
      <c r="AE679" s="13"/>
      <c r="AF679" s="13"/>
      <c r="AG679" s="13"/>
      <c r="AH679" s="13"/>
      <c r="AI679" s="13"/>
      <c r="AJ679" s="13"/>
    </row>
    <row r="680" spans="24:36">
      <c r="X680" s="13"/>
      <c r="Y680" s="13"/>
      <c r="Z680" s="13"/>
      <c r="AA680" s="13"/>
      <c r="AB680" s="13"/>
      <c r="AC680" s="13"/>
      <c r="AD680" s="13"/>
      <c r="AE680" s="13"/>
      <c r="AF680" s="13"/>
      <c r="AG680" s="13"/>
      <c r="AH680" s="13"/>
      <c r="AI680" s="13"/>
      <c r="AJ680" s="13"/>
    </row>
    <row r="681" spans="24:36">
      <c r="X681" s="13"/>
      <c r="Y681" s="13"/>
      <c r="Z681" s="13"/>
      <c r="AA681" s="13"/>
      <c r="AB681" s="13"/>
      <c r="AC681" s="13"/>
      <c r="AD681" s="13"/>
      <c r="AE681" s="13"/>
      <c r="AF681" s="13"/>
      <c r="AG681" s="13"/>
      <c r="AH681" s="13"/>
      <c r="AI681" s="13"/>
      <c r="AJ681" s="13"/>
    </row>
    <row r="682" spans="24:36">
      <c r="X682" s="13"/>
      <c r="Y682" s="13"/>
      <c r="Z682" s="13"/>
      <c r="AA682" s="13"/>
      <c r="AB682" s="13"/>
      <c r="AC682" s="13"/>
      <c r="AD682" s="13"/>
      <c r="AE682" s="13"/>
      <c r="AF682" s="13"/>
      <c r="AG682" s="13"/>
      <c r="AH682" s="13"/>
      <c r="AI682" s="13"/>
      <c r="AJ682" s="13"/>
    </row>
    <row r="683" spans="24:36">
      <c r="X683" s="13"/>
      <c r="Y683" s="13"/>
      <c r="Z683" s="13"/>
      <c r="AA683" s="13"/>
      <c r="AB683" s="13"/>
      <c r="AC683" s="13"/>
      <c r="AD683" s="13"/>
      <c r="AE683" s="13"/>
      <c r="AF683" s="13"/>
      <c r="AG683" s="13"/>
      <c r="AH683" s="13"/>
      <c r="AI683" s="13"/>
      <c r="AJ683" s="13"/>
    </row>
    <row r="684" spans="24:36">
      <c r="X684" s="13"/>
      <c r="Y684" s="13"/>
      <c r="Z684" s="13"/>
      <c r="AA684" s="13"/>
      <c r="AB684" s="13"/>
      <c r="AC684" s="13"/>
      <c r="AD684" s="13"/>
      <c r="AE684" s="13"/>
      <c r="AF684" s="13"/>
      <c r="AG684" s="13"/>
      <c r="AH684" s="13"/>
      <c r="AI684" s="13"/>
      <c r="AJ684" s="13"/>
    </row>
    <row r="685" spans="24:36">
      <c r="X685" s="13"/>
      <c r="Y685" s="13"/>
      <c r="Z685" s="13"/>
      <c r="AA685" s="13"/>
      <c r="AB685" s="13"/>
      <c r="AC685" s="13"/>
      <c r="AD685" s="13"/>
      <c r="AE685" s="13"/>
      <c r="AF685" s="13"/>
      <c r="AG685" s="13"/>
      <c r="AH685" s="13"/>
      <c r="AI685" s="13"/>
      <c r="AJ685" s="13"/>
    </row>
    <row r="686" spans="24:36">
      <c r="X686" s="13"/>
      <c r="Y686" s="13"/>
      <c r="Z686" s="13"/>
      <c r="AA686" s="13"/>
      <c r="AB686" s="13"/>
      <c r="AC686" s="13"/>
      <c r="AD686" s="13"/>
      <c r="AE686" s="13"/>
      <c r="AF686" s="13"/>
      <c r="AG686" s="13"/>
      <c r="AH686" s="13"/>
      <c r="AI686" s="13"/>
      <c r="AJ686" s="13"/>
    </row>
    <row r="687" spans="24:36">
      <c r="X687" s="13"/>
      <c r="Y687" s="13"/>
      <c r="Z687" s="13"/>
      <c r="AA687" s="13"/>
      <c r="AB687" s="13"/>
      <c r="AC687" s="13"/>
      <c r="AD687" s="13"/>
      <c r="AE687" s="13"/>
      <c r="AF687" s="13"/>
      <c r="AG687" s="13"/>
      <c r="AH687" s="13"/>
      <c r="AI687" s="13"/>
      <c r="AJ687" s="13"/>
    </row>
    <row r="688" spans="24:36">
      <c r="X688" s="13"/>
      <c r="Y688" s="13"/>
      <c r="Z688" s="13"/>
      <c r="AA688" s="13"/>
      <c r="AB688" s="13"/>
      <c r="AC688" s="13"/>
      <c r="AD688" s="13"/>
      <c r="AE688" s="13"/>
      <c r="AF688" s="13"/>
      <c r="AG688" s="13"/>
      <c r="AH688" s="13"/>
      <c r="AI688" s="13"/>
      <c r="AJ688" s="13"/>
    </row>
    <row r="689" spans="24:36">
      <c r="X689" s="13"/>
      <c r="Y689" s="13"/>
      <c r="Z689" s="13"/>
      <c r="AA689" s="13"/>
      <c r="AB689" s="13"/>
      <c r="AC689" s="13"/>
      <c r="AD689" s="13"/>
      <c r="AE689" s="13"/>
      <c r="AF689" s="13"/>
      <c r="AG689" s="13"/>
      <c r="AH689" s="13"/>
      <c r="AI689" s="13"/>
      <c r="AJ689" s="13"/>
    </row>
    <row r="690" spans="24:36">
      <c r="X690" s="13"/>
      <c r="Y690" s="13"/>
      <c r="Z690" s="13"/>
      <c r="AA690" s="13"/>
      <c r="AB690" s="13"/>
      <c r="AC690" s="13"/>
      <c r="AD690" s="13"/>
      <c r="AE690" s="13"/>
      <c r="AF690" s="13"/>
      <c r="AG690" s="13"/>
      <c r="AH690" s="13"/>
      <c r="AI690" s="13"/>
      <c r="AJ690" s="13"/>
    </row>
    <row r="691" spans="24:36">
      <c r="X691" s="13"/>
      <c r="Y691" s="13"/>
      <c r="Z691" s="13"/>
      <c r="AA691" s="13"/>
      <c r="AB691" s="13"/>
      <c r="AC691" s="13"/>
      <c r="AD691" s="13"/>
      <c r="AE691" s="13"/>
      <c r="AF691" s="13"/>
      <c r="AG691" s="13"/>
      <c r="AH691" s="13"/>
      <c r="AI691" s="13"/>
      <c r="AJ691" s="13"/>
    </row>
    <row r="692" spans="24:36">
      <c r="X692" s="13"/>
      <c r="Y692" s="13"/>
      <c r="Z692" s="13"/>
      <c r="AA692" s="13"/>
      <c r="AB692" s="13"/>
      <c r="AC692" s="13"/>
      <c r="AD692" s="13"/>
      <c r="AE692" s="13"/>
      <c r="AF692" s="13"/>
      <c r="AG692" s="13"/>
      <c r="AH692" s="13"/>
      <c r="AI692" s="13"/>
      <c r="AJ692" s="13"/>
    </row>
    <row r="693" spans="24:36">
      <c r="X693" s="13"/>
      <c r="Y693" s="13"/>
      <c r="Z693" s="13"/>
      <c r="AA693" s="13"/>
      <c r="AB693" s="13"/>
      <c r="AC693" s="13"/>
      <c r="AD693" s="13"/>
      <c r="AE693" s="13"/>
      <c r="AF693" s="13"/>
      <c r="AG693" s="13"/>
      <c r="AH693" s="13"/>
      <c r="AI693" s="13"/>
      <c r="AJ693" s="13"/>
    </row>
    <row r="694" spans="24:36">
      <c r="X694" s="13"/>
      <c r="Y694" s="13"/>
      <c r="Z694" s="13"/>
      <c r="AA694" s="13"/>
      <c r="AB694" s="13"/>
      <c r="AC694" s="13"/>
      <c r="AD694" s="13"/>
      <c r="AE694" s="13"/>
      <c r="AF694" s="13"/>
      <c r="AG694" s="13"/>
      <c r="AH694" s="13"/>
      <c r="AI694" s="13"/>
      <c r="AJ694" s="13"/>
    </row>
    <row r="695" spans="24:36">
      <c r="X695" s="13"/>
      <c r="Y695" s="13"/>
      <c r="Z695" s="13"/>
      <c r="AA695" s="13"/>
      <c r="AB695" s="13"/>
      <c r="AC695" s="13"/>
      <c r="AD695" s="13"/>
      <c r="AE695" s="13"/>
      <c r="AF695" s="13"/>
      <c r="AG695" s="13"/>
      <c r="AH695" s="13"/>
      <c r="AI695" s="13"/>
      <c r="AJ695" s="13"/>
    </row>
    <row r="696" spans="24:36">
      <c r="X696" s="13"/>
      <c r="Y696" s="13"/>
      <c r="Z696" s="13"/>
      <c r="AA696" s="13"/>
      <c r="AB696" s="13"/>
      <c r="AC696" s="13"/>
      <c r="AD696" s="13"/>
      <c r="AE696" s="13"/>
      <c r="AF696" s="13"/>
      <c r="AG696" s="13"/>
      <c r="AH696" s="13"/>
      <c r="AI696" s="13"/>
      <c r="AJ696" s="13"/>
    </row>
    <row r="697" spans="24:36">
      <c r="X697" s="13"/>
      <c r="Y697" s="13"/>
      <c r="Z697" s="13"/>
      <c r="AA697" s="13"/>
      <c r="AB697" s="13"/>
      <c r="AC697" s="13"/>
      <c r="AD697" s="13"/>
      <c r="AE697" s="13"/>
      <c r="AF697" s="13"/>
      <c r="AG697" s="13"/>
      <c r="AH697" s="13"/>
      <c r="AI697" s="13"/>
      <c r="AJ697" s="13"/>
    </row>
    <row r="698" spans="24:36">
      <c r="X698" s="13"/>
      <c r="Y698" s="13"/>
      <c r="Z698" s="13"/>
      <c r="AA698" s="13"/>
      <c r="AB698" s="13"/>
      <c r="AC698" s="13"/>
      <c r="AD698" s="13"/>
      <c r="AE698" s="13"/>
      <c r="AF698" s="13"/>
      <c r="AG698" s="13"/>
      <c r="AH698" s="13"/>
      <c r="AI698" s="13"/>
      <c r="AJ698" s="13"/>
    </row>
    <row r="699" spans="24:36">
      <c r="X699" s="13"/>
      <c r="Y699" s="13"/>
      <c r="Z699" s="13"/>
      <c r="AA699" s="13"/>
      <c r="AB699" s="13"/>
      <c r="AC699" s="13"/>
      <c r="AD699" s="13"/>
      <c r="AE699" s="13"/>
      <c r="AF699" s="13"/>
      <c r="AG699" s="13"/>
      <c r="AH699" s="13"/>
      <c r="AI699" s="13"/>
      <c r="AJ699" s="13"/>
    </row>
    <row r="700" spans="24:36">
      <c r="X700" s="13"/>
      <c r="Y700" s="13"/>
      <c r="Z700" s="13"/>
      <c r="AA700" s="13"/>
      <c r="AB700" s="13"/>
      <c r="AC700" s="13"/>
      <c r="AD700" s="13"/>
      <c r="AE700" s="13"/>
      <c r="AF700" s="13"/>
      <c r="AG700" s="13"/>
      <c r="AH700" s="13"/>
      <c r="AI700" s="13"/>
      <c r="AJ700" s="13"/>
    </row>
    <row r="701" spans="24:36">
      <c r="X701" s="13"/>
      <c r="Y701" s="13"/>
      <c r="Z701" s="13"/>
      <c r="AA701" s="13"/>
      <c r="AB701" s="13"/>
      <c r="AC701" s="13"/>
      <c r="AD701" s="13"/>
      <c r="AE701" s="13"/>
      <c r="AF701" s="13"/>
      <c r="AG701" s="13"/>
      <c r="AH701" s="13"/>
      <c r="AI701" s="13"/>
      <c r="AJ701" s="13"/>
    </row>
    <row r="702" spans="24:36">
      <c r="X702" s="13"/>
      <c r="Y702" s="13"/>
      <c r="Z702" s="13"/>
      <c r="AA702" s="13"/>
      <c r="AB702" s="13"/>
      <c r="AC702" s="13"/>
      <c r="AD702" s="13"/>
      <c r="AE702" s="13"/>
      <c r="AF702" s="13"/>
      <c r="AG702" s="13"/>
      <c r="AH702" s="13"/>
      <c r="AI702" s="13"/>
      <c r="AJ702" s="13"/>
    </row>
    <row r="703" spans="24:36">
      <c r="X703" s="13"/>
      <c r="Y703" s="13"/>
      <c r="Z703" s="13"/>
      <c r="AA703" s="13"/>
      <c r="AB703" s="13"/>
      <c r="AC703" s="13"/>
      <c r="AD703" s="13"/>
      <c r="AE703" s="13"/>
      <c r="AF703" s="13"/>
      <c r="AG703" s="13"/>
      <c r="AH703" s="13"/>
      <c r="AI703" s="13"/>
      <c r="AJ703" s="13"/>
    </row>
    <row r="704" spans="24:36">
      <c r="X704" s="13"/>
      <c r="Y704" s="13"/>
      <c r="Z704" s="13"/>
      <c r="AA704" s="13"/>
      <c r="AB704" s="13"/>
      <c r="AC704" s="13"/>
      <c r="AD704" s="13"/>
      <c r="AE704" s="13"/>
      <c r="AF704" s="13"/>
      <c r="AG704" s="13"/>
      <c r="AH704" s="13"/>
      <c r="AI704" s="13"/>
      <c r="AJ704" s="13"/>
    </row>
    <row r="705" spans="24:36">
      <c r="X705" s="13"/>
      <c r="Y705" s="13"/>
      <c r="Z705" s="13"/>
      <c r="AA705" s="13"/>
      <c r="AB705" s="13"/>
      <c r="AC705" s="13"/>
      <c r="AD705" s="13"/>
      <c r="AE705" s="13"/>
      <c r="AF705" s="13"/>
      <c r="AG705" s="13"/>
      <c r="AH705" s="13"/>
      <c r="AI705" s="13"/>
      <c r="AJ705" s="13"/>
    </row>
    <row r="706" spans="24:36">
      <c r="X706" s="13"/>
      <c r="Y706" s="13"/>
      <c r="Z706" s="13"/>
      <c r="AA706" s="13"/>
      <c r="AB706" s="13"/>
      <c r="AC706" s="13"/>
      <c r="AD706" s="13"/>
      <c r="AE706" s="13"/>
      <c r="AF706" s="13"/>
      <c r="AG706" s="13"/>
      <c r="AH706" s="13"/>
      <c r="AI706" s="13"/>
      <c r="AJ706" s="13"/>
    </row>
    <row r="707" spans="24:36">
      <c r="X707" s="13"/>
      <c r="Y707" s="13"/>
      <c r="Z707" s="13"/>
      <c r="AA707" s="13"/>
      <c r="AB707" s="13"/>
      <c r="AC707" s="13"/>
      <c r="AD707" s="13"/>
      <c r="AE707" s="13"/>
      <c r="AF707" s="13"/>
      <c r="AG707" s="13"/>
      <c r="AH707" s="13"/>
      <c r="AI707" s="13"/>
      <c r="AJ707" s="13"/>
    </row>
    <row r="708" spans="24:36">
      <c r="X708" s="13"/>
      <c r="Y708" s="13"/>
      <c r="Z708" s="13"/>
      <c r="AA708" s="13"/>
      <c r="AB708" s="13"/>
      <c r="AC708" s="13"/>
      <c r="AD708" s="13"/>
      <c r="AE708" s="13"/>
      <c r="AF708" s="13"/>
      <c r="AG708" s="13"/>
      <c r="AH708" s="13"/>
      <c r="AI708" s="13"/>
      <c r="AJ708" s="13"/>
    </row>
    <row r="709" spans="24:36">
      <c r="X709" s="13"/>
      <c r="Y709" s="13"/>
      <c r="Z709" s="13"/>
      <c r="AA709" s="13"/>
      <c r="AB709" s="13"/>
      <c r="AC709" s="13"/>
      <c r="AD709" s="13"/>
      <c r="AE709" s="13"/>
      <c r="AF709" s="13"/>
      <c r="AG709" s="13"/>
      <c r="AH709" s="13"/>
      <c r="AI709" s="13"/>
      <c r="AJ709" s="13"/>
    </row>
    <row r="710" spans="24:36">
      <c r="X710" s="13"/>
      <c r="Y710" s="13"/>
      <c r="Z710" s="13"/>
      <c r="AA710" s="13"/>
      <c r="AB710" s="13"/>
      <c r="AC710" s="13"/>
      <c r="AD710" s="13"/>
      <c r="AE710" s="13"/>
      <c r="AF710" s="13"/>
      <c r="AG710" s="13"/>
      <c r="AH710" s="13"/>
      <c r="AI710" s="13"/>
      <c r="AJ710" s="13"/>
    </row>
    <row r="711" spans="24:36">
      <c r="X711" s="13"/>
      <c r="Y711" s="13"/>
      <c r="Z711" s="13"/>
      <c r="AA711" s="13"/>
      <c r="AB711" s="13"/>
      <c r="AC711" s="13"/>
      <c r="AD711" s="13"/>
      <c r="AE711" s="13"/>
      <c r="AF711" s="13"/>
      <c r="AG711" s="13"/>
      <c r="AH711" s="13"/>
      <c r="AI711" s="13"/>
      <c r="AJ711" s="13"/>
    </row>
    <row r="712" spans="24:36">
      <c r="X712" s="13"/>
      <c r="Y712" s="13"/>
      <c r="Z712" s="13"/>
      <c r="AA712" s="13"/>
      <c r="AB712" s="13"/>
      <c r="AC712" s="13"/>
      <c r="AD712" s="13"/>
      <c r="AE712" s="13"/>
      <c r="AF712" s="13"/>
      <c r="AG712" s="13"/>
      <c r="AH712" s="13"/>
      <c r="AI712" s="13"/>
      <c r="AJ712" s="13"/>
    </row>
    <row r="713" spans="24:36">
      <c r="X713" s="13"/>
      <c r="Y713" s="13"/>
      <c r="Z713" s="13"/>
      <c r="AA713" s="13"/>
      <c r="AB713" s="13"/>
      <c r="AC713" s="13"/>
      <c r="AD713" s="13"/>
      <c r="AE713" s="13"/>
      <c r="AF713" s="13"/>
      <c r="AG713" s="13"/>
      <c r="AH713" s="13"/>
      <c r="AI713" s="13"/>
      <c r="AJ713" s="13"/>
    </row>
    <row r="714" spans="24:36">
      <c r="X714" s="13"/>
      <c r="Y714" s="13"/>
      <c r="Z714" s="13"/>
      <c r="AA714" s="13"/>
      <c r="AB714" s="13"/>
      <c r="AC714" s="13"/>
      <c r="AD714" s="13"/>
      <c r="AE714" s="13"/>
      <c r="AF714" s="13"/>
      <c r="AG714" s="13"/>
      <c r="AH714" s="13"/>
      <c r="AI714" s="13"/>
      <c r="AJ714" s="13"/>
    </row>
    <row r="715" spans="24:36">
      <c r="X715" s="13"/>
      <c r="Y715" s="13"/>
      <c r="Z715" s="13"/>
      <c r="AA715" s="13"/>
      <c r="AB715" s="13"/>
      <c r="AC715" s="13"/>
      <c r="AD715" s="13"/>
      <c r="AE715" s="13"/>
      <c r="AF715" s="13"/>
      <c r="AG715" s="13"/>
      <c r="AH715" s="13"/>
      <c r="AI715" s="13"/>
      <c r="AJ715" s="13"/>
    </row>
    <row r="716" spans="24:36">
      <c r="X716" s="13"/>
      <c r="Y716" s="13"/>
      <c r="Z716" s="13"/>
      <c r="AA716" s="13"/>
      <c r="AB716" s="13"/>
      <c r="AC716" s="13"/>
      <c r="AD716" s="13"/>
      <c r="AE716" s="13"/>
      <c r="AF716" s="13"/>
      <c r="AG716" s="13"/>
      <c r="AH716" s="13"/>
      <c r="AI716" s="13"/>
      <c r="AJ716" s="13"/>
    </row>
    <row r="717" spans="24:36">
      <c r="X717" s="13"/>
      <c r="Y717" s="13"/>
      <c r="Z717" s="13"/>
      <c r="AA717" s="13"/>
      <c r="AB717" s="13"/>
      <c r="AC717" s="13"/>
      <c r="AD717" s="13"/>
      <c r="AE717" s="13"/>
      <c r="AF717" s="13"/>
      <c r="AG717" s="13"/>
      <c r="AH717" s="13"/>
      <c r="AI717" s="13"/>
      <c r="AJ717" s="13"/>
    </row>
    <row r="718" spans="24:36">
      <c r="X718" s="13"/>
      <c r="Y718" s="13"/>
      <c r="Z718" s="13"/>
      <c r="AA718" s="13"/>
      <c r="AB718" s="13"/>
      <c r="AC718" s="13"/>
      <c r="AD718" s="13"/>
      <c r="AE718" s="13"/>
      <c r="AF718" s="13"/>
      <c r="AG718" s="13"/>
      <c r="AH718" s="13"/>
      <c r="AI718" s="13"/>
      <c r="AJ718" s="13"/>
    </row>
    <row r="719" spans="24:36">
      <c r="X719" s="13"/>
      <c r="Y719" s="13"/>
      <c r="Z719" s="13"/>
      <c r="AA719" s="13"/>
      <c r="AB719" s="13"/>
      <c r="AC719" s="13"/>
      <c r="AD719" s="13"/>
      <c r="AE719" s="13"/>
      <c r="AF719" s="13"/>
      <c r="AG719" s="13"/>
      <c r="AH719" s="13"/>
      <c r="AI719" s="13"/>
      <c r="AJ719" s="13"/>
    </row>
    <row r="720" spans="24:36">
      <c r="X720" s="13"/>
      <c r="Y720" s="13"/>
      <c r="Z720" s="13"/>
      <c r="AA720" s="13"/>
      <c r="AB720" s="13"/>
      <c r="AC720" s="13"/>
      <c r="AD720" s="13"/>
      <c r="AE720" s="13"/>
      <c r="AF720" s="13"/>
      <c r="AG720" s="13"/>
      <c r="AH720" s="13"/>
      <c r="AI720" s="13"/>
      <c r="AJ720" s="13"/>
    </row>
    <row r="721" spans="24:36">
      <c r="X721" s="13"/>
      <c r="Y721" s="13"/>
      <c r="Z721" s="13"/>
      <c r="AA721" s="13"/>
      <c r="AB721" s="13"/>
      <c r="AC721" s="13"/>
      <c r="AD721" s="13"/>
      <c r="AE721" s="13"/>
      <c r="AF721" s="13"/>
      <c r="AG721" s="13"/>
      <c r="AH721" s="13"/>
      <c r="AI721" s="13"/>
      <c r="AJ721" s="13"/>
    </row>
    <row r="722" spans="24:36">
      <c r="X722" s="13"/>
      <c r="Y722" s="13"/>
      <c r="Z722" s="13"/>
      <c r="AA722" s="13"/>
      <c r="AB722" s="13"/>
      <c r="AC722" s="13"/>
      <c r="AD722" s="13"/>
      <c r="AE722" s="13"/>
      <c r="AF722" s="13"/>
      <c r="AG722" s="13"/>
      <c r="AH722" s="13"/>
      <c r="AI722" s="13"/>
      <c r="AJ722" s="13"/>
    </row>
    <row r="723" spans="24:36">
      <c r="X723" s="13"/>
      <c r="Y723" s="13"/>
      <c r="Z723" s="13"/>
      <c r="AA723" s="13"/>
      <c r="AB723" s="13"/>
      <c r="AC723" s="13"/>
      <c r="AD723" s="13"/>
      <c r="AE723" s="13"/>
      <c r="AF723" s="13"/>
      <c r="AG723" s="13"/>
      <c r="AH723" s="13"/>
      <c r="AI723" s="13"/>
      <c r="AJ723" s="13"/>
    </row>
    <row r="724" spans="24:36">
      <c r="X724" s="13"/>
      <c r="Y724" s="13"/>
      <c r="Z724" s="13"/>
      <c r="AA724" s="13"/>
      <c r="AB724" s="13"/>
      <c r="AC724" s="13"/>
      <c r="AD724" s="13"/>
      <c r="AE724" s="13"/>
      <c r="AF724" s="13"/>
      <c r="AG724" s="13"/>
      <c r="AH724" s="13"/>
      <c r="AI724" s="13"/>
      <c r="AJ724" s="13"/>
    </row>
    <row r="725" spans="24:36">
      <c r="X725" s="13"/>
      <c r="Y725" s="13"/>
      <c r="Z725" s="13"/>
      <c r="AA725" s="13"/>
      <c r="AB725" s="13"/>
      <c r="AC725" s="13"/>
      <c r="AD725" s="13"/>
      <c r="AE725" s="13"/>
      <c r="AF725" s="13"/>
      <c r="AG725" s="13"/>
      <c r="AH725" s="13"/>
      <c r="AI725" s="13"/>
      <c r="AJ725" s="13"/>
    </row>
    <row r="726" spans="24:36">
      <c r="X726" s="13"/>
      <c r="Y726" s="13"/>
      <c r="Z726" s="13"/>
      <c r="AA726" s="13"/>
      <c r="AB726" s="13"/>
      <c r="AC726" s="13"/>
      <c r="AD726" s="13"/>
      <c r="AE726" s="13"/>
      <c r="AF726" s="13"/>
      <c r="AG726" s="13"/>
      <c r="AH726" s="13"/>
      <c r="AI726" s="13"/>
      <c r="AJ726" s="13"/>
    </row>
    <row r="727" spans="24:36">
      <c r="X727" s="13"/>
      <c r="Y727" s="13"/>
      <c r="Z727" s="13"/>
      <c r="AA727" s="13"/>
      <c r="AB727" s="13"/>
      <c r="AC727" s="13"/>
      <c r="AD727" s="13"/>
      <c r="AE727" s="13"/>
      <c r="AF727" s="13"/>
      <c r="AG727" s="13"/>
      <c r="AH727" s="13"/>
      <c r="AI727" s="13"/>
      <c r="AJ727" s="13"/>
    </row>
    <row r="728" spans="24:36">
      <c r="X728" s="13"/>
      <c r="Y728" s="13"/>
      <c r="Z728" s="13"/>
      <c r="AA728" s="13"/>
      <c r="AB728" s="13"/>
      <c r="AC728" s="13"/>
      <c r="AD728" s="13"/>
      <c r="AE728" s="13"/>
      <c r="AF728" s="13"/>
      <c r="AG728" s="13"/>
      <c r="AH728" s="13"/>
      <c r="AI728" s="13"/>
      <c r="AJ728" s="13"/>
    </row>
    <row r="729" spans="24:36">
      <c r="X729" s="13"/>
      <c r="Y729" s="13"/>
      <c r="Z729" s="13"/>
      <c r="AA729" s="13"/>
      <c r="AB729" s="13"/>
      <c r="AC729" s="13"/>
      <c r="AD729" s="13"/>
      <c r="AE729" s="13"/>
      <c r="AF729" s="13"/>
      <c r="AG729" s="13"/>
      <c r="AH729" s="13"/>
      <c r="AI729" s="13"/>
      <c r="AJ729" s="13"/>
    </row>
    <row r="730" spans="24:36">
      <c r="X730" s="13"/>
      <c r="Y730" s="13"/>
      <c r="Z730" s="13"/>
      <c r="AA730" s="13"/>
      <c r="AB730" s="13"/>
      <c r="AC730" s="13"/>
      <c r="AD730" s="13"/>
      <c r="AE730" s="13"/>
      <c r="AF730" s="13"/>
      <c r="AG730" s="13"/>
      <c r="AH730" s="13"/>
      <c r="AI730" s="13"/>
      <c r="AJ730" s="13"/>
    </row>
    <row r="731" spans="24:36">
      <c r="X731" s="13"/>
      <c r="Y731" s="13"/>
      <c r="Z731" s="13"/>
      <c r="AA731" s="13"/>
      <c r="AB731" s="13"/>
      <c r="AC731" s="13"/>
      <c r="AD731" s="13"/>
      <c r="AE731" s="13"/>
      <c r="AF731" s="13"/>
      <c r="AG731" s="13"/>
      <c r="AH731" s="13"/>
      <c r="AI731" s="13"/>
      <c r="AJ731" s="13"/>
    </row>
    <row r="732" spans="24:36">
      <c r="X732" s="13"/>
      <c r="Y732" s="13"/>
      <c r="Z732" s="13"/>
      <c r="AA732" s="13"/>
      <c r="AB732" s="13"/>
      <c r="AC732" s="13"/>
      <c r="AD732" s="13"/>
      <c r="AE732" s="13"/>
      <c r="AF732" s="13"/>
      <c r="AG732" s="13"/>
      <c r="AH732" s="13"/>
      <c r="AI732" s="13"/>
      <c r="AJ732" s="13"/>
    </row>
    <row r="733" spans="24:36">
      <c r="X733" s="13"/>
      <c r="Y733" s="13"/>
      <c r="Z733" s="13"/>
      <c r="AA733" s="13"/>
      <c r="AB733" s="13"/>
      <c r="AC733" s="13"/>
      <c r="AD733" s="13"/>
      <c r="AE733" s="13"/>
      <c r="AF733" s="13"/>
      <c r="AG733" s="13"/>
      <c r="AH733" s="13"/>
      <c r="AI733" s="13"/>
      <c r="AJ733" s="13"/>
    </row>
    <row r="734" spans="24:36">
      <c r="X734" s="13"/>
      <c r="Y734" s="13"/>
      <c r="Z734" s="13"/>
      <c r="AA734" s="13"/>
      <c r="AB734" s="13"/>
      <c r="AC734" s="13"/>
      <c r="AD734" s="13"/>
      <c r="AE734" s="13"/>
      <c r="AF734" s="13"/>
      <c r="AG734" s="13"/>
      <c r="AH734" s="13"/>
      <c r="AI734" s="13"/>
      <c r="AJ734" s="13"/>
    </row>
    <row r="735" spans="24:36">
      <c r="X735" s="13"/>
      <c r="Y735" s="13"/>
      <c r="Z735" s="13"/>
      <c r="AA735" s="13"/>
      <c r="AB735" s="13"/>
      <c r="AC735" s="13"/>
      <c r="AD735" s="13"/>
      <c r="AE735" s="13"/>
      <c r="AF735" s="13"/>
      <c r="AG735" s="13"/>
      <c r="AH735" s="13"/>
      <c r="AI735" s="13"/>
      <c r="AJ735" s="13"/>
    </row>
    <row r="736" spans="24:36">
      <c r="X736" s="13"/>
      <c r="Y736" s="13"/>
      <c r="Z736" s="13"/>
      <c r="AA736" s="13"/>
      <c r="AB736" s="13"/>
      <c r="AC736" s="13"/>
      <c r="AD736" s="13"/>
      <c r="AE736" s="13"/>
      <c r="AF736" s="13"/>
      <c r="AG736" s="13"/>
      <c r="AH736" s="13"/>
      <c r="AI736" s="13"/>
      <c r="AJ736" s="13"/>
    </row>
    <row r="737" spans="24:36">
      <c r="X737" s="13"/>
      <c r="Y737" s="13"/>
      <c r="Z737" s="13"/>
      <c r="AA737" s="13"/>
      <c r="AB737" s="13"/>
      <c r="AC737" s="13"/>
      <c r="AD737" s="13"/>
      <c r="AE737" s="13"/>
      <c r="AF737" s="13"/>
      <c r="AG737" s="13"/>
      <c r="AH737" s="13"/>
      <c r="AI737" s="13"/>
      <c r="AJ737" s="13"/>
    </row>
    <row r="738" spans="24:36">
      <c r="X738" s="13"/>
      <c r="Y738" s="13"/>
      <c r="Z738" s="13"/>
      <c r="AA738" s="13"/>
      <c r="AB738" s="13"/>
      <c r="AC738" s="13"/>
      <c r="AD738" s="13"/>
      <c r="AE738" s="13"/>
      <c r="AF738" s="13"/>
      <c r="AG738" s="13"/>
      <c r="AH738" s="13"/>
      <c r="AI738" s="13"/>
      <c r="AJ738" s="13"/>
    </row>
    <row r="739" spans="24:36">
      <c r="X739" s="13"/>
      <c r="Y739" s="13"/>
      <c r="Z739" s="13"/>
      <c r="AA739" s="13"/>
      <c r="AB739" s="13"/>
      <c r="AC739" s="13"/>
      <c r="AD739" s="13"/>
      <c r="AE739" s="13"/>
      <c r="AF739" s="13"/>
      <c r="AG739" s="13"/>
      <c r="AH739" s="13"/>
      <c r="AI739" s="13"/>
      <c r="AJ739" s="13"/>
    </row>
    <row r="740" spans="24:36">
      <c r="X740" s="13"/>
      <c r="Y740" s="13"/>
      <c r="Z740" s="13"/>
      <c r="AA740" s="13"/>
      <c r="AB740" s="13"/>
      <c r="AC740" s="13"/>
      <c r="AD740" s="13"/>
      <c r="AE740" s="13"/>
      <c r="AF740" s="13"/>
      <c r="AG740" s="13"/>
      <c r="AH740" s="13"/>
      <c r="AI740" s="13"/>
      <c r="AJ740" s="13"/>
    </row>
    <row r="741" spans="24:36">
      <c r="X741" s="13"/>
      <c r="Y741" s="13"/>
      <c r="Z741" s="13"/>
      <c r="AA741" s="13"/>
      <c r="AB741" s="13"/>
      <c r="AC741" s="13"/>
      <c r="AD741" s="13"/>
      <c r="AE741" s="13"/>
      <c r="AF741" s="13"/>
      <c r="AG741" s="13"/>
      <c r="AH741" s="13"/>
      <c r="AI741" s="13"/>
      <c r="AJ741" s="13"/>
    </row>
    <row r="742" spans="24:36">
      <c r="X742" s="13"/>
      <c r="Y742" s="13"/>
      <c r="Z742" s="13"/>
      <c r="AA742" s="13"/>
      <c r="AB742" s="13"/>
      <c r="AC742" s="13"/>
      <c r="AD742" s="13"/>
      <c r="AE742" s="13"/>
      <c r="AF742" s="13"/>
      <c r="AG742" s="13"/>
      <c r="AH742" s="13"/>
      <c r="AI742" s="13"/>
      <c r="AJ742" s="13"/>
    </row>
    <row r="743" spans="24:36">
      <c r="X743" s="13"/>
      <c r="Y743" s="13"/>
      <c r="Z743" s="13"/>
      <c r="AA743" s="13"/>
      <c r="AB743" s="13"/>
      <c r="AC743" s="13"/>
      <c r="AD743" s="13"/>
      <c r="AE743" s="13"/>
      <c r="AF743" s="13"/>
      <c r="AG743" s="13"/>
      <c r="AH743" s="13"/>
      <c r="AI743" s="13"/>
      <c r="AJ743" s="13"/>
    </row>
    <row r="744" spans="24:36">
      <c r="X744" s="13"/>
      <c r="Y744" s="13"/>
      <c r="Z744" s="13"/>
      <c r="AA744" s="13"/>
      <c r="AB744" s="13"/>
      <c r="AC744" s="13"/>
      <c r="AD744" s="13"/>
      <c r="AE744" s="13"/>
      <c r="AF744" s="13"/>
      <c r="AG744" s="13"/>
      <c r="AH744" s="13"/>
      <c r="AI744" s="13"/>
      <c r="AJ744" s="13"/>
    </row>
    <row r="745" spans="24:36">
      <c r="X745" s="13"/>
      <c r="Y745" s="13"/>
      <c r="Z745" s="13"/>
      <c r="AA745" s="13"/>
      <c r="AB745" s="13"/>
      <c r="AC745" s="13"/>
      <c r="AD745" s="13"/>
      <c r="AE745" s="13"/>
      <c r="AF745" s="13"/>
      <c r="AG745" s="13"/>
      <c r="AH745" s="13"/>
      <c r="AI745" s="13"/>
      <c r="AJ745" s="13"/>
    </row>
    <row r="746" spans="24:36">
      <c r="X746" s="13"/>
      <c r="Y746" s="13"/>
      <c r="Z746" s="13"/>
      <c r="AA746" s="13"/>
      <c r="AB746" s="13"/>
      <c r="AC746" s="13"/>
      <c r="AD746" s="13"/>
      <c r="AE746" s="13"/>
      <c r="AF746" s="13"/>
      <c r="AG746" s="13"/>
      <c r="AH746" s="13"/>
      <c r="AI746" s="13"/>
      <c r="AJ746" s="13"/>
    </row>
    <row r="747" spans="24:36">
      <c r="X747" s="13"/>
      <c r="Y747" s="13"/>
      <c r="Z747" s="13"/>
      <c r="AA747" s="13"/>
      <c r="AB747" s="13"/>
      <c r="AC747" s="13"/>
      <c r="AD747" s="13"/>
      <c r="AE747" s="13"/>
      <c r="AF747" s="13"/>
      <c r="AG747" s="13"/>
      <c r="AH747" s="13"/>
      <c r="AI747" s="13"/>
      <c r="AJ747" s="13"/>
    </row>
    <row r="748" spans="24:36">
      <c r="X748" s="13"/>
      <c r="Y748" s="13"/>
      <c r="Z748" s="13"/>
      <c r="AA748" s="13"/>
      <c r="AB748" s="13"/>
      <c r="AC748" s="13"/>
      <c r="AD748" s="13"/>
      <c r="AE748" s="13"/>
      <c r="AF748" s="13"/>
      <c r="AG748" s="13"/>
      <c r="AH748" s="13"/>
      <c r="AI748" s="13"/>
      <c r="AJ748" s="13"/>
    </row>
    <row r="749" spans="24:36">
      <c r="X749" s="13"/>
      <c r="Y749" s="13"/>
      <c r="Z749" s="13"/>
      <c r="AA749" s="13"/>
      <c r="AB749" s="13"/>
      <c r="AC749" s="13"/>
      <c r="AD749" s="13"/>
      <c r="AE749" s="13"/>
      <c r="AF749" s="13"/>
      <c r="AG749" s="13"/>
      <c r="AH749" s="13"/>
      <c r="AI749" s="13"/>
      <c r="AJ749" s="13"/>
    </row>
    <row r="750" spans="24:36">
      <c r="X750" s="13"/>
      <c r="Y750" s="13"/>
      <c r="Z750" s="13"/>
      <c r="AA750" s="13"/>
      <c r="AB750" s="13"/>
      <c r="AC750" s="13"/>
      <c r="AD750" s="13"/>
      <c r="AE750" s="13"/>
      <c r="AF750" s="13"/>
      <c r="AG750" s="13"/>
      <c r="AH750" s="13"/>
      <c r="AI750" s="13"/>
      <c r="AJ750" s="13"/>
    </row>
    <row r="751" spans="24:36">
      <c r="X751" s="13"/>
      <c r="Y751" s="13"/>
      <c r="Z751" s="13"/>
      <c r="AA751" s="13"/>
      <c r="AB751" s="13"/>
      <c r="AC751" s="13"/>
      <c r="AD751" s="13"/>
      <c r="AE751" s="13"/>
      <c r="AF751" s="13"/>
      <c r="AG751" s="13"/>
      <c r="AH751" s="13"/>
      <c r="AI751" s="13"/>
      <c r="AJ751" s="13"/>
    </row>
    <row r="752" spans="24:36">
      <c r="X752" s="13"/>
      <c r="Y752" s="13"/>
      <c r="Z752" s="13"/>
      <c r="AA752" s="13"/>
      <c r="AB752" s="13"/>
      <c r="AC752" s="13"/>
      <c r="AD752" s="13"/>
      <c r="AE752" s="13"/>
      <c r="AF752" s="13"/>
      <c r="AG752" s="13"/>
      <c r="AH752" s="13"/>
      <c r="AI752" s="13"/>
      <c r="AJ752" s="13"/>
    </row>
    <row r="753" spans="24:36">
      <c r="X753" s="13"/>
      <c r="Y753" s="13"/>
      <c r="Z753" s="13"/>
      <c r="AA753" s="13"/>
      <c r="AB753" s="13"/>
      <c r="AC753" s="13"/>
      <c r="AD753" s="13"/>
      <c r="AE753" s="13"/>
      <c r="AF753" s="13"/>
      <c r="AG753" s="13"/>
      <c r="AH753" s="13"/>
      <c r="AI753" s="13"/>
      <c r="AJ753" s="13"/>
    </row>
    <row r="754" spans="24:36">
      <c r="X754" s="13"/>
      <c r="Y754" s="13"/>
      <c r="Z754" s="13"/>
      <c r="AA754" s="13"/>
      <c r="AB754" s="13"/>
      <c r="AC754" s="13"/>
      <c r="AD754" s="13"/>
      <c r="AE754" s="13"/>
      <c r="AF754" s="13"/>
      <c r="AG754" s="13"/>
      <c r="AH754" s="13"/>
      <c r="AI754" s="13"/>
      <c r="AJ754" s="13"/>
    </row>
    <row r="755" spans="24:36">
      <c r="X755" s="13"/>
      <c r="Y755" s="13"/>
      <c r="Z755" s="13"/>
      <c r="AA755" s="13"/>
      <c r="AB755" s="13"/>
      <c r="AC755" s="13"/>
      <c r="AD755" s="13"/>
      <c r="AE755" s="13"/>
      <c r="AF755" s="13"/>
      <c r="AG755" s="13"/>
      <c r="AH755" s="13"/>
      <c r="AI755" s="13"/>
      <c r="AJ755" s="13"/>
    </row>
    <row r="756" spans="24:36">
      <c r="X756" s="13"/>
      <c r="Y756" s="13"/>
      <c r="Z756" s="13"/>
      <c r="AA756" s="13"/>
      <c r="AB756" s="13"/>
      <c r="AC756" s="13"/>
      <c r="AD756" s="13"/>
      <c r="AE756" s="13"/>
      <c r="AF756" s="13"/>
      <c r="AG756" s="13"/>
      <c r="AH756" s="13"/>
      <c r="AI756" s="13"/>
      <c r="AJ756" s="13"/>
    </row>
    <row r="757" spans="24:36">
      <c r="X757" s="13"/>
      <c r="Y757" s="13"/>
      <c r="Z757" s="13"/>
      <c r="AA757" s="13"/>
      <c r="AB757" s="13"/>
      <c r="AC757" s="13"/>
      <c r="AD757" s="13"/>
      <c r="AE757" s="13"/>
      <c r="AF757" s="13"/>
      <c r="AG757" s="13"/>
      <c r="AH757" s="13"/>
      <c r="AI757" s="13"/>
      <c r="AJ757" s="13"/>
    </row>
    <row r="758" spans="24:36">
      <c r="X758" s="13"/>
      <c r="Y758" s="13"/>
      <c r="Z758" s="13"/>
      <c r="AA758" s="13"/>
      <c r="AB758" s="13"/>
      <c r="AC758" s="13"/>
      <c r="AD758" s="13"/>
      <c r="AE758" s="13"/>
      <c r="AF758" s="13"/>
      <c r="AG758" s="13"/>
      <c r="AH758" s="13"/>
      <c r="AI758" s="13"/>
      <c r="AJ758" s="13"/>
    </row>
    <row r="759" spans="24:36">
      <c r="X759" s="13"/>
      <c r="Y759" s="13"/>
      <c r="Z759" s="13"/>
      <c r="AA759" s="13"/>
      <c r="AB759" s="13"/>
      <c r="AC759" s="13"/>
      <c r="AD759" s="13"/>
      <c r="AE759" s="13"/>
      <c r="AF759" s="13"/>
      <c r="AG759" s="13"/>
      <c r="AH759" s="13"/>
      <c r="AI759" s="13"/>
      <c r="AJ759" s="13"/>
    </row>
    <row r="760" spans="24:36">
      <c r="X760" s="13"/>
      <c r="Y760" s="13"/>
      <c r="Z760" s="13"/>
      <c r="AA760" s="13"/>
      <c r="AB760" s="13"/>
      <c r="AC760" s="13"/>
      <c r="AD760" s="13"/>
      <c r="AE760" s="13"/>
      <c r="AF760" s="13"/>
      <c r="AG760" s="13"/>
      <c r="AH760" s="13"/>
      <c r="AI760" s="13"/>
      <c r="AJ760" s="13"/>
    </row>
    <row r="761" spans="24:36">
      <c r="X761" s="13"/>
      <c r="Y761" s="13"/>
      <c r="Z761" s="13"/>
      <c r="AA761" s="13"/>
      <c r="AB761" s="13"/>
      <c r="AC761" s="13"/>
      <c r="AD761" s="13"/>
      <c r="AE761" s="13"/>
      <c r="AF761" s="13"/>
      <c r="AG761" s="13"/>
      <c r="AH761" s="13"/>
      <c r="AI761" s="13"/>
      <c r="AJ761" s="13"/>
    </row>
    <row r="762" spans="24:36">
      <c r="X762" s="13"/>
      <c r="Y762" s="13"/>
      <c r="Z762" s="13"/>
      <c r="AA762" s="13"/>
      <c r="AB762" s="13"/>
      <c r="AC762" s="13"/>
      <c r="AD762" s="13"/>
      <c r="AE762" s="13"/>
      <c r="AF762" s="13"/>
      <c r="AG762" s="13"/>
      <c r="AH762" s="13"/>
      <c r="AI762" s="13"/>
      <c r="AJ762" s="13"/>
    </row>
    <row r="763" spans="24:36">
      <c r="X763" s="13"/>
      <c r="Y763" s="13"/>
      <c r="Z763" s="13"/>
      <c r="AA763" s="13"/>
      <c r="AB763" s="13"/>
      <c r="AC763" s="13"/>
      <c r="AD763" s="13"/>
      <c r="AE763" s="13"/>
      <c r="AF763" s="13"/>
      <c r="AG763" s="13"/>
      <c r="AH763" s="13"/>
      <c r="AI763" s="13"/>
      <c r="AJ763" s="13"/>
    </row>
    <row r="764" spans="24:36">
      <c r="X764" s="13"/>
      <c r="Y764" s="13"/>
      <c r="Z764" s="13"/>
      <c r="AA764" s="13"/>
      <c r="AB764" s="13"/>
      <c r="AC764" s="13"/>
      <c r="AD764" s="13"/>
      <c r="AE764" s="13"/>
      <c r="AF764" s="13"/>
      <c r="AG764" s="13"/>
      <c r="AH764" s="13"/>
      <c r="AI764" s="13"/>
      <c r="AJ764" s="13"/>
    </row>
    <row r="765" spans="24:36">
      <c r="X765" s="13"/>
      <c r="Y765" s="13"/>
      <c r="Z765" s="13"/>
      <c r="AA765" s="13"/>
      <c r="AB765" s="13"/>
      <c r="AC765" s="13"/>
      <c r="AD765" s="13"/>
      <c r="AE765" s="13"/>
      <c r="AF765" s="13"/>
      <c r="AG765" s="13"/>
      <c r="AH765" s="13"/>
      <c r="AI765" s="13"/>
      <c r="AJ765" s="13"/>
    </row>
    <row r="766" spans="24:36">
      <c r="X766" s="13"/>
      <c r="Y766" s="13"/>
      <c r="Z766" s="13"/>
      <c r="AA766" s="13"/>
      <c r="AB766" s="13"/>
      <c r="AC766" s="13"/>
      <c r="AD766" s="13"/>
      <c r="AE766" s="13"/>
      <c r="AF766" s="13"/>
      <c r="AG766" s="13"/>
      <c r="AH766" s="13"/>
      <c r="AI766" s="13"/>
      <c r="AJ766" s="13"/>
    </row>
    <row r="767" spans="24:36">
      <c r="X767" s="13"/>
      <c r="Y767" s="13"/>
      <c r="Z767" s="13"/>
      <c r="AA767" s="13"/>
      <c r="AB767" s="13"/>
      <c r="AC767" s="13"/>
      <c r="AD767" s="13"/>
      <c r="AE767" s="13"/>
      <c r="AF767" s="13"/>
      <c r="AG767" s="13"/>
      <c r="AH767" s="13"/>
      <c r="AI767" s="13"/>
      <c r="AJ767" s="13"/>
    </row>
    <row r="768" spans="24:36">
      <c r="X768" s="13"/>
      <c r="Y768" s="13"/>
      <c r="Z768" s="13"/>
      <c r="AA768" s="13"/>
      <c r="AB768" s="13"/>
      <c r="AC768" s="13"/>
      <c r="AD768" s="13"/>
      <c r="AE768" s="13"/>
      <c r="AF768" s="13"/>
      <c r="AG768" s="13"/>
      <c r="AH768" s="13"/>
      <c r="AI768" s="13"/>
      <c r="AJ768" s="13"/>
    </row>
    <row r="769" spans="24:36">
      <c r="X769" s="13"/>
      <c r="Y769" s="13"/>
      <c r="Z769" s="13"/>
      <c r="AA769" s="13"/>
      <c r="AB769" s="13"/>
      <c r="AC769" s="13"/>
      <c r="AD769" s="13"/>
      <c r="AE769" s="13"/>
      <c r="AF769" s="13"/>
      <c r="AG769" s="13"/>
      <c r="AH769" s="13"/>
      <c r="AI769" s="13"/>
      <c r="AJ769" s="13"/>
    </row>
    <row r="770" spans="24:36">
      <c r="X770" s="13"/>
      <c r="Y770" s="13"/>
      <c r="Z770" s="13"/>
      <c r="AA770" s="13"/>
      <c r="AB770" s="13"/>
      <c r="AC770" s="13"/>
      <c r="AD770" s="13"/>
      <c r="AE770" s="13"/>
      <c r="AF770" s="13"/>
      <c r="AG770" s="13"/>
      <c r="AH770" s="13"/>
      <c r="AI770" s="13"/>
      <c r="AJ770" s="13"/>
    </row>
    <row r="771" spans="24:36">
      <c r="X771" s="13"/>
      <c r="Y771" s="13"/>
      <c r="Z771" s="13"/>
      <c r="AA771" s="13"/>
      <c r="AB771" s="13"/>
      <c r="AC771" s="13"/>
      <c r="AD771" s="13"/>
      <c r="AE771" s="13"/>
      <c r="AF771" s="13"/>
      <c r="AG771" s="13"/>
      <c r="AH771" s="13"/>
      <c r="AI771" s="13"/>
      <c r="AJ771" s="13"/>
    </row>
    <row r="772" spans="24:36">
      <c r="X772" s="13"/>
      <c r="Y772" s="13"/>
      <c r="Z772" s="13"/>
      <c r="AA772" s="13"/>
      <c r="AB772" s="13"/>
      <c r="AC772" s="13"/>
      <c r="AD772" s="13"/>
      <c r="AE772" s="13"/>
      <c r="AF772" s="13"/>
      <c r="AG772" s="13"/>
      <c r="AH772" s="13"/>
      <c r="AI772" s="13"/>
      <c r="AJ772" s="13"/>
    </row>
    <row r="773" spans="24:36">
      <c r="X773" s="13"/>
      <c r="Y773" s="13"/>
      <c r="Z773" s="13"/>
      <c r="AA773" s="13"/>
      <c r="AB773" s="13"/>
      <c r="AC773" s="13"/>
      <c r="AD773" s="13"/>
      <c r="AE773" s="13"/>
      <c r="AF773" s="13"/>
      <c r="AG773" s="13"/>
      <c r="AH773" s="13"/>
      <c r="AI773" s="13"/>
      <c r="AJ773" s="13"/>
    </row>
    <row r="774" spans="24:36">
      <c r="X774" s="13"/>
      <c r="Y774" s="13"/>
      <c r="Z774" s="13"/>
      <c r="AA774" s="13"/>
      <c r="AB774" s="13"/>
      <c r="AC774" s="13"/>
      <c r="AD774" s="13"/>
      <c r="AE774" s="13"/>
      <c r="AF774" s="13"/>
      <c r="AG774" s="13"/>
      <c r="AH774" s="13"/>
      <c r="AI774" s="13"/>
      <c r="AJ774" s="13"/>
    </row>
    <row r="775" spans="24:36">
      <c r="X775" s="13"/>
      <c r="Y775" s="13"/>
      <c r="Z775" s="13"/>
      <c r="AA775" s="13"/>
      <c r="AB775" s="13"/>
      <c r="AC775" s="13"/>
      <c r="AD775" s="13"/>
      <c r="AE775" s="13"/>
      <c r="AF775" s="13"/>
      <c r="AG775" s="13"/>
      <c r="AH775" s="13"/>
      <c r="AI775" s="13"/>
      <c r="AJ775" s="13"/>
    </row>
    <row r="776" spans="24:36">
      <c r="X776" s="13"/>
      <c r="Y776" s="13"/>
      <c r="Z776" s="13"/>
      <c r="AA776" s="13"/>
      <c r="AB776" s="13"/>
      <c r="AC776" s="13"/>
      <c r="AD776" s="13"/>
      <c r="AE776" s="13"/>
      <c r="AF776" s="13"/>
      <c r="AG776" s="13"/>
      <c r="AH776" s="13"/>
      <c r="AI776" s="13"/>
      <c r="AJ776" s="13"/>
    </row>
    <row r="777" spans="24:36">
      <c r="X777" s="13"/>
      <c r="Y777" s="13"/>
      <c r="Z777" s="13"/>
      <c r="AA777" s="13"/>
      <c r="AB777" s="13"/>
      <c r="AC777" s="13"/>
      <c r="AD777" s="13"/>
      <c r="AE777" s="13"/>
      <c r="AF777" s="13"/>
      <c r="AG777" s="13"/>
      <c r="AH777" s="13"/>
      <c r="AI777" s="13"/>
      <c r="AJ777" s="13"/>
    </row>
    <row r="778" spans="24:36">
      <c r="X778" s="13"/>
      <c r="Y778" s="13"/>
      <c r="Z778" s="13"/>
      <c r="AA778" s="13"/>
      <c r="AB778" s="13"/>
      <c r="AC778" s="13"/>
      <c r="AD778" s="13"/>
      <c r="AE778" s="13"/>
      <c r="AF778" s="13"/>
      <c r="AG778" s="13"/>
      <c r="AH778" s="13"/>
      <c r="AI778" s="13"/>
      <c r="AJ778" s="13"/>
    </row>
    <row r="779" spans="24:36">
      <c r="X779" s="13"/>
      <c r="Y779" s="13"/>
      <c r="Z779" s="13"/>
      <c r="AA779" s="13"/>
      <c r="AB779" s="13"/>
      <c r="AC779" s="13"/>
      <c r="AD779" s="13"/>
      <c r="AE779" s="13"/>
      <c r="AF779" s="13"/>
      <c r="AG779" s="13"/>
      <c r="AH779" s="13"/>
      <c r="AI779" s="13"/>
      <c r="AJ779" s="13"/>
    </row>
    <row r="780" spans="24:36">
      <c r="X780" s="13"/>
      <c r="Y780" s="13"/>
      <c r="Z780" s="13"/>
      <c r="AA780" s="13"/>
      <c r="AB780" s="13"/>
      <c r="AC780" s="13"/>
      <c r="AD780" s="13"/>
      <c r="AE780" s="13"/>
      <c r="AF780" s="13"/>
      <c r="AG780" s="13"/>
      <c r="AH780" s="13"/>
      <c r="AI780" s="13"/>
      <c r="AJ780" s="13"/>
    </row>
    <row r="781" spans="24:36">
      <c r="X781" s="13"/>
      <c r="Y781" s="13"/>
      <c r="Z781" s="13"/>
      <c r="AA781" s="13"/>
      <c r="AB781" s="13"/>
      <c r="AC781" s="13"/>
      <c r="AD781" s="13"/>
      <c r="AE781" s="13"/>
      <c r="AF781" s="13"/>
      <c r="AG781" s="13"/>
      <c r="AH781" s="13"/>
      <c r="AI781" s="13"/>
      <c r="AJ781" s="13"/>
    </row>
    <row r="782" spans="24:36">
      <c r="X782" s="13"/>
      <c r="Y782" s="13"/>
      <c r="Z782" s="13"/>
      <c r="AA782" s="13"/>
      <c r="AB782" s="13"/>
      <c r="AC782" s="13"/>
      <c r="AD782" s="13"/>
      <c r="AE782" s="13"/>
      <c r="AF782" s="13"/>
      <c r="AG782" s="13"/>
      <c r="AH782" s="13"/>
      <c r="AI782" s="13"/>
      <c r="AJ782" s="13"/>
    </row>
    <row r="783" spans="24:36">
      <c r="X783" s="13"/>
      <c r="Y783" s="13"/>
      <c r="Z783" s="13"/>
      <c r="AA783" s="13"/>
      <c r="AB783" s="13"/>
      <c r="AC783" s="13"/>
      <c r="AD783" s="13"/>
      <c r="AE783" s="13"/>
      <c r="AF783" s="13"/>
      <c r="AG783" s="13"/>
      <c r="AH783" s="13"/>
      <c r="AI783" s="13"/>
      <c r="AJ783" s="13"/>
    </row>
    <row r="784" spans="24:36">
      <c r="X784" s="13"/>
      <c r="Y784" s="13"/>
      <c r="Z784" s="13"/>
      <c r="AA784" s="13"/>
      <c r="AB784" s="13"/>
      <c r="AC784" s="13"/>
      <c r="AD784" s="13"/>
      <c r="AE784" s="13"/>
      <c r="AF784" s="13"/>
      <c r="AG784" s="13"/>
      <c r="AH784" s="13"/>
      <c r="AI784" s="13"/>
      <c r="AJ784" s="13"/>
    </row>
    <row r="785" spans="24:36">
      <c r="X785" s="13"/>
      <c r="Y785" s="13"/>
      <c r="Z785" s="13"/>
      <c r="AA785" s="13"/>
      <c r="AB785" s="13"/>
      <c r="AC785" s="13"/>
      <c r="AD785" s="13"/>
      <c r="AE785" s="13"/>
      <c r="AF785" s="13"/>
      <c r="AG785" s="13"/>
      <c r="AH785" s="13"/>
      <c r="AI785" s="13"/>
      <c r="AJ785" s="13"/>
    </row>
    <row r="786" spans="24:36">
      <c r="X786" s="13"/>
      <c r="Y786" s="13"/>
      <c r="Z786" s="13"/>
      <c r="AA786" s="13"/>
      <c r="AB786" s="13"/>
      <c r="AC786" s="13"/>
      <c r="AD786" s="13"/>
      <c r="AE786" s="13"/>
      <c r="AF786" s="13"/>
      <c r="AG786" s="13"/>
      <c r="AH786" s="13"/>
      <c r="AI786" s="13"/>
      <c r="AJ786" s="13"/>
    </row>
    <row r="787" spans="24:36">
      <c r="X787" s="13"/>
      <c r="Y787" s="13"/>
      <c r="Z787" s="13"/>
      <c r="AA787" s="13"/>
      <c r="AB787" s="13"/>
      <c r="AC787" s="13"/>
      <c r="AD787" s="13"/>
      <c r="AE787" s="13"/>
      <c r="AF787" s="13"/>
      <c r="AG787" s="13"/>
      <c r="AH787" s="13"/>
      <c r="AI787" s="13"/>
      <c r="AJ787" s="13"/>
    </row>
    <row r="788" spans="24:36">
      <c r="X788" s="13"/>
      <c r="Y788" s="13"/>
      <c r="Z788" s="13"/>
      <c r="AA788" s="13"/>
      <c r="AB788" s="13"/>
      <c r="AC788" s="13"/>
      <c r="AD788" s="13"/>
      <c r="AE788" s="13"/>
      <c r="AF788" s="13"/>
      <c r="AG788" s="13"/>
      <c r="AH788" s="13"/>
      <c r="AI788" s="13"/>
      <c r="AJ788" s="13"/>
    </row>
    <row r="789" spans="24:36">
      <c r="X789" s="13"/>
      <c r="Y789" s="13"/>
      <c r="Z789" s="13"/>
      <c r="AA789" s="13"/>
      <c r="AB789" s="13"/>
      <c r="AC789" s="13"/>
      <c r="AD789" s="13"/>
      <c r="AE789" s="13"/>
      <c r="AF789" s="13"/>
      <c r="AG789" s="13"/>
      <c r="AH789" s="13"/>
      <c r="AI789" s="13"/>
      <c r="AJ789" s="13"/>
    </row>
    <row r="790" spans="24:36">
      <c r="X790" s="13"/>
      <c r="Y790" s="13"/>
      <c r="Z790" s="13"/>
      <c r="AA790" s="13"/>
      <c r="AB790" s="13"/>
      <c r="AC790" s="13"/>
      <c r="AD790" s="13"/>
      <c r="AE790" s="13"/>
      <c r="AF790" s="13"/>
      <c r="AG790" s="13"/>
      <c r="AH790" s="13"/>
      <c r="AI790" s="13"/>
      <c r="AJ790" s="13"/>
    </row>
    <row r="791" spans="24:36">
      <c r="X791" s="13"/>
      <c r="Y791" s="13"/>
      <c r="Z791" s="13"/>
      <c r="AA791" s="13"/>
      <c r="AB791" s="13"/>
      <c r="AC791" s="13"/>
      <c r="AD791" s="13"/>
      <c r="AE791" s="13"/>
      <c r="AF791" s="13"/>
      <c r="AG791" s="13"/>
      <c r="AH791" s="13"/>
      <c r="AI791" s="13"/>
      <c r="AJ791" s="13"/>
    </row>
    <row r="792" spans="24:36">
      <c r="X792" s="13"/>
      <c r="Y792" s="13"/>
      <c r="Z792" s="13"/>
      <c r="AA792" s="13"/>
      <c r="AB792" s="13"/>
      <c r="AC792" s="13"/>
      <c r="AD792" s="13"/>
      <c r="AE792" s="13"/>
      <c r="AF792" s="13"/>
      <c r="AG792" s="13"/>
      <c r="AH792" s="13"/>
      <c r="AI792" s="13"/>
      <c r="AJ792" s="13"/>
    </row>
    <row r="793" spans="24:36">
      <c r="X793" s="13"/>
      <c r="Y793" s="13"/>
      <c r="Z793" s="13"/>
      <c r="AA793" s="13"/>
      <c r="AB793" s="13"/>
      <c r="AC793" s="13"/>
      <c r="AD793" s="13"/>
      <c r="AE793" s="13"/>
      <c r="AF793" s="13"/>
      <c r="AG793" s="13"/>
      <c r="AH793" s="13"/>
      <c r="AI793" s="13"/>
      <c r="AJ793" s="13"/>
    </row>
    <row r="794" spans="24:36">
      <c r="X794" s="13"/>
      <c r="Y794" s="13"/>
      <c r="Z794" s="13"/>
      <c r="AA794" s="13"/>
      <c r="AB794" s="13"/>
      <c r="AC794" s="13"/>
      <c r="AD794" s="13"/>
      <c r="AE794" s="13"/>
      <c r="AF794" s="13"/>
      <c r="AG794" s="13"/>
      <c r="AH794" s="13"/>
      <c r="AI794" s="13"/>
      <c r="AJ794" s="13"/>
    </row>
    <row r="795" spans="24:36">
      <c r="X795" s="13"/>
      <c r="Y795" s="13"/>
      <c r="Z795" s="13"/>
      <c r="AA795" s="13"/>
      <c r="AB795" s="13"/>
      <c r="AC795" s="13"/>
      <c r="AD795" s="13"/>
      <c r="AE795" s="13"/>
      <c r="AF795" s="13"/>
      <c r="AG795" s="13"/>
      <c r="AH795" s="13"/>
      <c r="AI795" s="13"/>
      <c r="AJ795" s="13"/>
    </row>
    <row r="796" spans="24:36">
      <c r="X796" s="13"/>
      <c r="Y796" s="13"/>
      <c r="Z796" s="13"/>
      <c r="AA796" s="13"/>
      <c r="AB796" s="13"/>
      <c r="AC796" s="13"/>
      <c r="AD796" s="13"/>
      <c r="AE796" s="13"/>
      <c r="AF796" s="13"/>
      <c r="AG796" s="13"/>
      <c r="AH796" s="13"/>
      <c r="AI796" s="13"/>
      <c r="AJ796" s="13"/>
    </row>
    <row r="797" spans="24:36">
      <c r="X797" s="13"/>
      <c r="Y797" s="13"/>
      <c r="Z797" s="13"/>
      <c r="AA797" s="13"/>
      <c r="AB797" s="13"/>
      <c r="AC797" s="13"/>
      <c r="AD797" s="13"/>
      <c r="AE797" s="13"/>
      <c r="AF797" s="13"/>
      <c r="AG797" s="13"/>
      <c r="AH797" s="13"/>
      <c r="AI797" s="13"/>
      <c r="AJ797" s="13"/>
    </row>
    <row r="798" spans="24:36">
      <c r="X798" s="13"/>
      <c r="Y798" s="13"/>
      <c r="Z798" s="13"/>
      <c r="AA798" s="13"/>
      <c r="AB798" s="13"/>
      <c r="AC798" s="13"/>
      <c r="AD798" s="13"/>
      <c r="AE798" s="13"/>
      <c r="AF798" s="13"/>
      <c r="AG798" s="13"/>
      <c r="AH798" s="13"/>
      <c r="AI798" s="13"/>
      <c r="AJ798" s="13"/>
    </row>
    <row r="799" spans="24:36">
      <c r="X799" s="13"/>
      <c r="Y799" s="13"/>
      <c r="Z799" s="13"/>
      <c r="AA799" s="13"/>
      <c r="AB799" s="13"/>
      <c r="AC799" s="13"/>
      <c r="AD799" s="13"/>
      <c r="AE799" s="13"/>
      <c r="AF799" s="13"/>
      <c r="AG799" s="13"/>
      <c r="AH799" s="13"/>
      <c r="AI799" s="13"/>
      <c r="AJ799" s="13"/>
    </row>
    <row r="800" spans="24:36">
      <c r="X800" s="13"/>
      <c r="Y800" s="13"/>
      <c r="Z800" s="13"/>
      <c r="AA800" s="13"/>
      <c r="AB800" s="13"/>
      <c r="AC800" s="13"/>
      <c r="AD800" s="13"/>
      <c r="AE800" s="13"/>
      <c r="AF800" s="13"/>
      <c r="AG800" s="13"/>
      <c r="AH800" s="13"/>
      <c r="AI800" s="13"/>
      <c r="AJ800" s="13"/>
    </row>
    <row r="801" spans="24:36">
      <c r="X801" s="13"/>
      <c r="Y801" s="13"/>
      <c r="Z801" s="13"/>
      <c r="AA801" s="13"/>
      <c r="AB801" s="13"/>
      <c r="AC801" s="13"/>
      <c r="AD801" s="13"/>
      <c r="AE801" s="13"/>
      <c r="AF801" s="13"/>
      <c r="AG801" s="13"/>
      <c r="AH801" s="13"/>
      <c r="AI801" s="13"/>
      <c r="AJ801" s="13"/>
    </row>
    <row r="802" spans="24:36">
      <c r="X802" s="13"/>
      <c r="Y802" s="13"/>
      <c r="Z802" s="13"/>
      <c r="AA802" s="13"/>
      <c r="AB802" s="13"/>
      <c r="AC802" s="13"/>
      <c r="AD802" s="13"/>
      <c r="AE802" s="13"/>
      <c r="AF802" s="13"/>
      <c r="AG802" s="13"/>
      <c r="AH802" s="13"/>
      <c r="AI802" s="13"/>
      <c r="AJ802" s="13"/>
    </row>
    <row r="803" spans="24:36">
      <c r="X803" s="13"/>
      <c r="Y803" s="13"/>
      <c r="Z803" s="13"/>
      <c r="AA803" s="13"/>
      <c r="AB803" s="13"/>
      <c r="AC803" s="13"/>
      <c r="AD803" s="13"/>
      <c r="AE803" s="13"/>
      <c r="AF803" s="13"/>
      <c r="AG803" s="13"/>
      <c r="AH803" s="13"/>
      <c r="AI803" s="13"/>
      <c r="AJ803" s="13"/>
    </row>
    <row r="804" spans="24:36">
      <c r="X804" s="13"/>
      <c r="Y804" s="13"/>
      <c r="Z804" s="13"/>
      <c r="AA804" s="13"/>
      <c r="AB804" s="13"/>
      <c r="AC804" s="13"/>
      <c r="AD804" s="13"/>
      <c r="AE804" s="13"/>
      <c r="AF804" s="13"/>
      <c r="AG804" s="13"/>
      <c r="AH804" s="13"/>
      <c r="AI804" s="13"/>
      <c r="AJ804" s="13"/>
    </row>
    <row r="805" spans="24:36">
      <c r="X805" s="13"/>
      <c r="Y805" s="13"/>
      <c r="Z805" s="13"/>
      <c r="AA805" s="13"/>
      <c r="AB805" s="13"/>
      <c r="AC805" s="13"/>
      <c r="AD805" s="13"/>
      <c r="AE805" s="13"/>
      <c r="AF805" s="13"/>
      <c r="AG805" s="13"/>
      <c r="AH805" s="13"/>
      <c r="AI805" s="13"/>
      <c r="AJ805" s="13"/>
    </row>
    <row r="806" spans="24:36">
      <c r="X806" s="13"/>
      <c r="Y806" s="13"/>
      <c r="Z806" s="13"/>
      <c r="AA806" s="13"/>
      <c r="AB806" s="13"/>
      <c r="AC806" s="13"/>
      <c r="AD806" s="13"/>
      <c r="AE806" s="13"/>
      <c r="AF806" s="13"/>
      <c r="AG806" s="13"/>
      <c r="AH806" s="13"/>
      <c r="AI806" s="13"/>
      <c r="AJ806" s="13"/>
    </row>
    <row r="807" spans="24:36">
      <c r="X807" s="13"/>
      <c r="Y807" s="13"/>
      <c r="Z807" s="13"/>
      <c r="AA807" s="13"/>
      <c r="AB807" s="13"/>
      <c r="AC807" s="13"/>
      <c r="AD807" s="13"/>
      <c r="AE807" s="13"/>
      <c r="AF807" s="13"/>
      <c r="AG807" s="13"/>
      <c r="AH807" s="13"/>
      <c r="AI807" s="13"/>
      <c r="AJ807" s="13"/>
    </row>
    <row r="808" spans="24:36">
      <c r="X808" s="13"/>
      <c r="Y808" s="13"/>
      <c r="Z808" s="13"/>
      <c r="AA808" s="13"/>
      <c r="AB808" s="13"/>
      <c r="AC808" s="13"/>
      <c r="AD808" s="13"/>
      <c r="AE808" s="13"/>
      <c r="AF808" s="13"/>
      <c r="AG808" s="13"/>
      <c r="AH808" s="13"/>
      <c r="AI808" s="13"/>
      <c r="AJ808" s="13"/>
    </row>
    <row r="809" spans="24:36">
      <c r="X809" s="13"/>
      <c r="Y809" s="13"/>
      <c r="Z809" s="13"/>
      <c r="AA809" s="13"/>
      <c r="AB809" s="13"/>
      <c r="AC809" s="13"/>
      <c r="AD809" s="13"/>
      <c r="AE809" s="13"/>
      <c r="AF809" s="13"/>
      <c r="AG809" s="13"/>
      <c r="AH809" s="13"/>
      <c r="AI809" s="13"/>
      <c r="AJ809" s="13"/>
    </row>
    <row r="810" spans="24:36">
      <c r="X810" s="13"/>
      <c r="Y810" s="13"/>
      <c r="Z810" s="13"/>
      <c r="AA810" s="13"/>
      <c r="AB810" s="13"/>
      <c r="AC810" s="13"/>
      <c r="AD810" s="13"/>
      <c r="AE810" s="13"/>
      <c r="AF810" s="13"/>
      <c r="AG810" s="13"/>
      <c r="AH810" s="13"/>
      <c r="AI810" s="13"/>
      <c r="AJ810" s="13"/>
    </row>
    <row r="811" spans="24:36">
      <c r="X811" s="13"/>
      <c r="Y811" s="13"/>
      <c r="Z811" s="13"/>
      <c r="AA811" s="13"/>
      <c r="AB811" s="13"/>
      <c r="AC811" s="13"/>
      <c r="AD811" s="13"/>
      <c r="AE811" s="13"/>
      <c r="AF811" s="13"/>
      <c r="AG811" s="13"/>
      <c r="AH811" s="13"/>
      <c r="AI811" s="13"/>
      <c r="AJ811" s="13"/>
    </row>
    <row r="812" spans="24:36">
      <c r="X812" s="13"/>
      <c r="Y812" s="13"/>
      <c r="Z812" s="13"/>
      <c r="AA812" s="13"/>
      <c r="AB812" s="13"/>
      <c r="AC812" s="13"/>
      <c r="AD812" s="13"/>
      <c r="AE812" s="13"/>
      <c r="AF812" s="13"/>
      <c r="AG812" s="13"/>
      <c r="AH812" s="13"/>
      <c r="AI812" s="13"/>
      <c r="AJ812" s="13"/>
    </row>
    <row r="813" spans="24:36">
      <c r="X813" s="13"/>
      <c r="Y813" s="13"/>
      <c r="Z813" s="13"/>
      <c r="AA813" s="13"/>
      <c r="AB813" s="13"/>
      <c r="AC813" s="13"/>
      <c r="AD813" s="13"/>
      <c r="AE813" s="13"/>
      <c r="AF813" s="13"/>
      <c r="AG813" s="13"/>
      <c r="AH813" s="13"/>
      <c r="AI813" s="13"/>
      <c r="AJ813" s="13"/>
    </row>
    <row r="814" spans="24:36">
      <c r="X814" s="13"/>
      <c r="Y814" s="13"/>
      <c r="Z814" s="13"/>
      <c r="AA814" s="13"/>
      <c r="AB814" s="13"/>
      <c r="AC814" s="13"/>
      <c r="AD814" s="13"/>
      <c r="AE814" s="13"/>
      <c r="AF814" s="13"/>
      <c r="AG814" s="13"/>
      <c r="AH814" s="13"/>
      <c r="AI814" s="13"/>
      <c r="AJ814" s="13"/>
    </row>
    <row r="815" spans="24:36">
      <c r="X815" s="13"/>
      <c r="Y815" s="13"/>
      <c r="Z815" s="13"/>
      <c r="AA815" s="13"/>
      <c r="AB815" s="13"/>
      <c r="AC815" s="13"/>
      <c r="AD815" s="13"/>
      <c r="AE815" s="13"/>
      <c r="AF815" s="13"/>
      <c r="AG815" s="13"/>
      <c r="AH815" s="13"/>
      <c r="AI815" s="13"/>
      <c r="AJ815" s="13"/>
    </row>
    <row r="816" spans="24:36">
      <c r="X816" s="13"/>
      <c r="Y816" s="13"/>
      <c r="Z816" s="13"/>
      <c r="AA816" s="13"/>
      <c r="AB816" s="13"/>
      <c r="AC816" s="13"/>
      <c r="AD816" s="13"/>
      <c r="AE816" s="13"/>
      <c r="AF816" s="13"/>
      <c r="AG816" s="13"/>
      <c r="AH816" s="13"/>
      <c r="AI816" s="13"/>
      <c r="AJ816" s="13"/>
    </row>
    <row r="817" spans="24:36">
      <c r="X817" s="13"/>
      <c r="Y817" s="13"/>
      <c r="Z817" s="13"/>
      <c r="AA817" s="13"/>
      <c r="AB817" s="13"/>
      <c r="AC817" s="13"/>
      <c r="AD817" s="13"/>
      <c r="AE817" s="13"/>
      <c r="AF817" s="13"/>
      <c r="AG817" s="13"/>
      <c r="AH817" s="13"/>
      <c r="AI817" s="13"/>
      <c r="AJ817" s="13"/>
    </row>
    <row r="818" spans="24:36">
      <c r="X818" s="13"/>
      <c r="Y818" s="13"/>
      <c r="Z818" s="13"/>
      <c r="AA818" s="13"/>
      <c r="AB818" s="13"/>
      <c r="AC818" s="13"/>
      <c r="AD818" s="13"/>
      <c r="AE818" s="13"/>
      <c r="AF818" s="13"/>
      <c r="AG818" s="13"/>
      <c r="AH818" s="13"/>
      <c r="AI818" s="13"/>
      <c r="AJ818" s="13"/>
    </row>
    <row r="819" spans="24:36">
      <c r="X819" s="13"/>
      <c r="Y819" s="13"/>
      <c r="Z819" s="13"/>
      <c r="AA819" s="13"/>
      <c r="AB819" s="13"/>
      <c r="AC819" s="13"/>
      <c r="AD819" s="13"/>
      <c r="AE819" s="13"/>
      <c r="AF819" s="13"/>
      <c r="AG819" s="13"/>
      <c r="AH819" s="13"/>
      <c r="AI819" s="13"/>
      <c r="AJ819" s="13"/>
    </row>
    <row r="820" spans="24:36">
      <c r="X820" s="13"/>
      <c r="Y820" s="13"/>
      <c r="Z820" s="13"/>
      <c r="AA820" s="13"/>
      <c r="AB820" s="13"/>
      <c r="AC820" s="13"/>
      <c r="AD820" s="13"/>
      <c r="AE820" s="13"/>
      <c r="AF820" s="13"/>
      <c r="AG820" s="13"/>
      <c r="AH820" s="13"/>
      <c r="AI820" s="13"/>
      <c r="AJ820" s="13"/>
    </row>
    <row r="821" spans="24:36">
      <c r="X821" s="13"/>
      <c r="Y821" s="13"/>
      <c r="Z821" s="13"/>
      <c r="AA821" s="13"/>
      <c r="AB821" s="13"/>
      <c r="AC821" s="13"/>
      <c r="AD821" s="13"/>
      <c r="AE821" s="13"/>
      <c r="AF821" s="13"/>
      <c r="AG821" s="13"/>
      <c r="AH821" s="13"/>
      <c r="AI821" s="13"/>
      <c r="AJ821" s="13"/>
    </row>
    <row r="822" spans="24:36">
      <c r="X822" s="13"/>
      <c r="Y822" s="13"/>
      <c r="Z822" s="13"/>
      <c r="AA822" s="13"/>
      <c r="AB822" s="13"/>
      <c r="AC822" s="13"/>
      <c r="AD822" s="13"/>
      <c r="AE822" s="13"/>
      <c r="AF822" s="13"/>
      <c r="AG822" s="13"/>
      <c r="AH822" s="13"/>
      <c r="AI822" s="13"/>
      <c r="AJ822" s="13"/>
    </row>
    <row r="823" spans="24:36">
      <c r="X823" s="13"/>
      <c r="Y823" s="13"/>
      <c r="Z823" s="13"/>
      <c r="AA823" s="13"/>
      <c r="AB823" s="13"/>
      <c r="AC823" s="13"/>
      <c r="AD823" s="13"/>
      <c r="AE823" s="13"/>
      <c r="AF823" s="13"/>
      <c r="AG823" s="13"/>
      <c r="AH823" s="13"/>
      <c r="AI823" s="13"/>
      <c r="AJ823" s="13"/>
    </row>
    <row r="824" spans="24:36">
      <c r="X824" s="13"/>
      <c r="Y824" s="13"/>
      <c r="Z824" s="13"/>
      <c r="AA824" s="13"/>
      <c r="AB824" s="13"/>
      <c r="AC824" s="13"/>
      <c r="AD824" s="13"/>
      <c r="AE824" s="13"/>
      <c r="AF824" s="13"/>
      <c r="AG824" s="13"/>
      <c r="AH824" s="13"/>
      <c r="AI824" s="13"/>
      <c r="AJ824" s="13"/>
    </row>
    <row r="825" spans="24:36">
      <c r="X825" s="13"/>
      <c r="Y825" s="13"/>
      <c r="Z825" s="13"/>
      <c r="AA825" s="13"/>
      <c r="AB825" s="13"/>
      <c r="AC825" s="13"/>
      <c r="AD825" s="13"/>
      <c r="AE825" s="13"/>
      <c r="AF825" s="13"/>
      <c r="AG825" s="13"/>
      <c r="AH825" s="13"/>
      <c r="AI825" s="13"/>
      <c r="AJ825" s="13"/>
    </row>
    <row r="826" spans="24:36">
      <c r="X826" s="13"/>
      <c r="Y826" s="13"/>
      <c r="Z826" s="13"/>
      <c r="AA826" s="13"/>
      <c r="AB826" s="13"/>
      <c r="AC826" s="13"/>
      <c r="AD826" s="13"/>
      <c r="AE826" s="13"/>
      <c r="AF826" s="13"/>
      <c r="AG826" s="13"/>
      <c r="AH826" s="13"/>
      <c r="AI826" s="13"/>
      <c r="AJ826" s="13"/>
    </row>
    <row r="827" spans="24:36">
      <c r="X827" s="13"/>
      <c r="Y827" s="13"/>
      <c r="Z827" s="13"/>
      <c r="AA827" s="13"/>
      <c r="AB827" s="13"/>
      <c r="AC827" s="13"/>
      <c r="AD827" s="13"/>
      <c r="AE827" s="13"/>
      <c r="AF827" s="13"/>
      <c r="AG827" s="13"/>
      <c r="AH827" s="13"/>
      <c r="AI827" s="13"/>
      <c r="AJ827" s="13"/>
    </row>
    <row r="828" spans="24:36">
      <c r="X828" s="13"/>
      <c r="Y828" s="13"/>
      <c r="Z828" s="13"/>
      <c r="AA828" s="13"/>
      <c r="AB828" s="13"/>
      <c r="AC828" s="13"/>
      <c r="AD828" s="13"/>
      <c r="AE828" s="13"/>
      <c r="AF828" s="13"/>
      <c r="AG828" s="13"/>
      <c r="AH828" s="13"/>
      <c r="AI828" s="13"/>
      <c r="AJ828" s="13"/>
    </row>
    <row r="829" spans="24:36">
      <c r="X829" s="13"/>
      <c r="Y829" s="13"/>
      <c r="Z829" s="13"/>
      <c r="AA829" s="13"/>
      <c r="AB829" s="13"/>
      <c r="AC829" s="13"/>
      <c r="AD829" s="13"/>
      <c r="AE829" s="13"/>
      <c r="AF829" s="13"/>
      <c r="AG829" s="13"/>
      <c r="AH829" s="13"/>
      <c r="AI829" s="13"/>
      <c r="AJ829" s="13"/>
    </row>
    <row r="830" spans="24:36">
      <c r="X830" s="13"/>
      <c r="Y830" s="13"/>
      <c r="Z830" s="13"/>
      <c r="AA830" s="13"/>
      <c r="AB830" s="13"/>
      <c r="AC830" s="13"/>
      <c r="AD830" s="13"/>
      <c r="AE830" s="13"/>
      <c r="AF830" s="13"/>
      <c r="AG830" s="13"/>
      <c r="AH830" s="13"/>
      <c r="AI830" s="13"/>
      <c r="AJ830" s="13"/>
    </row>
    <row r="831" spans="24:36">
      <c r="X831" s="13"/>
      <c r="Y831" s="13"/>
      <c r="Z831" s="13"/>
      <c r="AA831" s="13"/>
      <c r="AB831" s="13"/>
      <c r="AC831" s="13"/>
      <c r="AD831" s="13"/>
      <c r="AE831" s="13"/>
      <c r="AF831" s="13"/>
      <c r="AG831" s="13"/>
      <c r="AH831" s="13"/>
      <c r="AI831" s="13"/>
      <c r="AJ831" s="13"/>
    </row>
    <row r="832" spans="24:36">
      <c r="X832" s="13"/>
      <c r="Y832" s="13"/>
      <c r="Z832" s="13"/>
      <c r="AA832" s="13"/>
      <c r="AB832" s="13"/>
      <c r="AC832" s="13"/>
      <c r="AD832" s="13"/>
      <c r="AE832" s="13"/>
      <c r="AF832" s="13"/>
      <c r="AG832" s="13"/>
      <c r="AH832" s="13"/>
      <c r="AI832" s="13"/>
      <c r="AJ832" s="13"/>
    </row>
    <row r="833" spans="24:36">
      <c r="X833" s="13"/>
      <c r="Y833" s="13"/>
      <c r="Z833" s="13"/>
      <c r="AA833" s="13"/>
      <c r="AB833" s="13"/>
      <c r="AC833" s="13"/>
      <c r="AD833" s="13"/>
      <c r="AE833" s="13"/>
      <c r="AF833" s="13"/>
      <c r="AG833" s="13"/>
      <c r="AH833" s="13"/>
      <c r="AI833" s="13"/>
      <c r="AJ833" s="13"/>
    </row>
    <row r="834" spans="24:36">
      <c r="X834" s="13"/>
      <c r="Y834" s="13"/>
      <c r="Z834" s="13"/>
      <c r="AA834" s="13"/>
      <c r="AB834" s="13"/>
      <c r="AC834" s="13"/>
      <c r="AD834" s="13"/>
      <c r="AE834" s="13"/>
      <c r="AF834" s="13"/>
      <c r="AG834" s="13"/>
      <c r="AH834" s="13"/>
      <c r="AI834" s="13"/>
      <c r="AJ834" s="13"/>
    </row>
    <row r="835" spans="24:36">
      <c r="X835" s="13"/>
      <c r="Y835" s="13"/>
      <c r="Z835" s="13"/>
      <c r="AA835" s="13"/>
      <c r="AB835" s="13"/>
      <c r="AC835" s="13"/>
      <c r="AD835" s="13"/>
      <c r="AE835" s="13"/>
      <c r="AF835" s="13"/>
      <c r="AG835" s="13"/>
      <c r="AH835" s="13"/>
      <c r="AI835" s="13"/>
      <c r="AJ835" s="13"/>
    </row>
    <row r="836" spans="24:36">
      <c r="X836" s="13"/>
      <c r="Y836" s="13"/>
      <c r="Z836" s="13"/>
      <c r="AA836" s="13"/>
      <c r="AB836" s="13"/>
      <c r="AC836" s="13"/>
      <c r="AD836" s="13"/>
      <c r="AE836" s="13"/>
      <c r="AF836" s="13"/>
      <c r="AG836" s="13"/>
      <c r="AH836" s="13"/>
      <c r="AI836" s="13"/>
      <c r="AJ836" s="13"/>
    </row>
    <row r="837" spans="24:36">
      <c r="X837" s="13"/>
      <c r="Y837" s="13"/>
      <c r="Z837" s="13"/>
      <c r="AA837" s="13"/>
      <c r="AB837" s="13"/>
      <c r="AC837" s="13"/>
      <c r="AD837" s="13"/>
      <c r="AE837" s="13"/>
      <c r="AF837" s="13"/>
      <c r="AG837" s="13"/>
      <c r="AH837" s="13"/>
      <c r="AI837" s="13"/>
      <c r="AJ837" s="13"/>
    </row>
    <row r="838" spans="24:36">
      <c r="X838" s="13"/>
      <c r="Y838" s="13"/>
      <c r="Z838" s="13"/>
      <c r="AA838" s="13"/>
      <c r="AB838" s="13"/>
      <c r="AC838" s="13"/>
      <c r="AD838" s="13"/>
      <c r="AE838" s="13"/>
      <c r="AF838" s="13"/>
      <c r="AG838" s="13"/>
      <c r="AH838" s="13"/>
      <c r="AI838" s="13"/>
      <c r="AJ838" s="13"/>
    </row>
    <row r="839" spans="24:36">
      <c r="X839" s="13"/>
      <c r="Y839" s="13"/>
      <c r="Z839" s="13"/>
      <c r="AA839" s="13"/>
      <c r="AB839" s="13"/>
      <c r="AC839" s="13"/>
      <c r="AD839" s="13"/>
      <c r="AE839" s="13"/>
      <c r="AF839" s="13"/>
      <c r="AG839" s="13"/>
      <c r="AH839" s="13"/>
      <c r="AI839" s="13"/>
      <c r="AJ839" s="13"/>
    </row>
    <row r="840" spans="24:36">
      <c r="X840" s="13"/>
      <c r="Y840" s="13"/>
      <c r="Z840" s="13"/>
      <c r="AA840" s="13"/>
      <c r="AB840" s="13"/>
      <c r="AC840" s="13"/>
      <c r="AD840" s="13"/>
      <c r="AE840" s="13"/>
      <c r="AF840" s="13"/>
      <c r="AG840" s="13"/>
      <c r="AH840" s="13"/>
      <c r="AI840" s="13"/>
      <c r="AJ840" s="13"/>
    </row>
    <row r="841" spans="24:36">
      <c r="X841" s="13"/>
      <c r="Y841" s="13"/>
      <c r="Z841" s="13"/>
      <c r="AA841" s="13"/>
      <c r="AB841" s="13"/>
      <c r="AC841" s="13"/>
      <c r="AD841" s="13"/>
      <c r="AE841" s="13"/>
      <c r="AF841" s="13"/>
      <c r="AG841" s="13"/>
      <c r="AH841" s="13"/>
      <c r="AI841" s="13"/>
      <c r="AJ841" s="13"/>
    </row>
    <row r="842" spans="24:36">
      <c r="X842" s="13"/>
      <c r="Y842" s="13"/>
      <c r="Z842" s="13"/>
      <c r="AA842" s="13"/>
      <c r="AB842" s="13"/>
      <c r="AC842" s="13"/>
      <c r="AD842" s="13"/>
      <c r="AE842" s="13"/>
      <c r="AF842" s="13"/>
      <c r="AG842" s="13"/>
      <c r="AH842" s="13"/>
      <c r="AI842" s="13"/>
      <c r="AJ842" s="13"/>
    </row>
    <row r="843" spans="24:36">
      <c r="X843" s="13"/>
      <c r="Y843" s="13"/>
      <c r="Z843" s="13"/>
      <c r="AA843" s="13"/>
      <c r="AB843" s="13"/>
      <c r="AC843" s="13"/>
      <c r="AD843" s="13"/>
      <c r="AE843" s="13"/>
      <c r="AF843" s="13"/>
      <c r="AG843" s="13"/>
      <c r="AH843" s="13"/>
      <c r="AI843" s="13"/>
      <c r="AJ843" s="13"/>
    </row>
    <row r="844" spans="24:36">
      <c r="X844" s="13"/>
      <c r="Y844" s="13"/>
      <c r="Z844" s="13"/>
      <c r="AA844" s="13"/>
      <c r="AB844" s="13"/>
      <c r="AC844" s="13"/>
      <c r="AD844" s="13"/>
      <c r="AE844" s="13"/>
      <c r="AF844" s="13"/>
      <c r="AG844" s="13"/>
      <c r="AH844" s="13"/>
      <c r="AI844" s="13"/>
      <c r="AJ844" s="13"/>
    </row>
    <row r="845" spans="24:36">
      <c r="X845" s="13"/>
      <c r="Y845" s="13"/>
      <c r="Z845" s="13"/>
      <c r="AA845" s="13"/>
      <c r="AB845" s="13"/>
      <c r="AC845" s="13"/>
      <c r="AD845" s="13"/>
      <c r="AE845" s="13"/>
      <c r="AF845" s="13"/>
      <c r="AG845" s="13"/>
      <c r="AH845" s="13"/>
      <c r="AI845" s="13"/>
      <c r="AJ845" s="13"/>
    </row>
    <row r="846" spans="24:36">
      <c r="X846" s="13"/>
      <c r="Y846" s="13"/>
      <c r="Z846" s="13"/>
      <c r="AA846" s="13"/>
      <c r="AB846" s="13"/>
      <c r="AC846" s="13"/>
      <c r="AD846" s="13"/>
      <c r="AE846" s="13"/>
      <c r="AF846" s="13"/>
      <c r="AG846" s="13"/>
      <c r="AH846" s="13"/>
      <c r="AI846" s="13"/>
      <c r="AJ846" s="13"/>
    </row>
    <row r="847" spans="24:36">
      <c r="X847" s="13"/>
      <c r="Y847" s="13"/>
      <c r="Z847" s="13"/>
      <c r="AA847" s="13"/>
      <c r="AB847" s="13"/>
      <c r="AC847" s="13"/>
      <c r="AD847" s="13"/>
      <c r="AE847" s="13"/>
      <c r="AF847" s="13"/>
      <c r="AG847" s="13"/>
      <c r="AH847" s="13"/>
      <c r="AI847" s="13"/>
      <c r="AJ847" s="13"/>
    </row>
    <row r="848" spans="24:36">
      <c r="X848" s="13"/>
      <c r="Y848" s="13"/>
      <c r="Z848" s="13"/>
      <c r="AA848" s="13"/>
      <c r="AB848" s="13"/>
      <c r="AC848" s="13"/>
      <c r="AD848" s="13"/>
      <c r="AE848" s="13"/>
      <c r="AF848" s="13"/>
      <c r="AG848" s="13"/>
      <c r="AH848" s="13"/>
      <c r="AI848" s="13"/>
      <c r="AJ848" s="13"/>
    </row>
    <row r="849" spans="24:36">
      <c r="X849" s="13"/>
      <c r="Y849" s="13"/>
      <c r="Z849" s="13"/>
      <c r="AA849" s="13"/>
      <c r="AB849" s="13"/>
      <c r="AC849" s="13"/>
      <c r="AD849" s="13"/>
      <c r="AE849" s="13"/>
      <c r="AF849" s="13"/>
      <c r="AG849" s="13"/>
      <c r="AH849" s="13"/>
      <c r="AI849" s="13"/>
      <c r="AJ849" s="13"/>
    </row>
    <row r="850" spans="24:36">
      <c r="X850" s="13"/>
      <c r="Y850" s="13"/>
      <c r="Z850" s="13"/>
      <c r="AA850" s="13"/>
      <c r="AB850" s="13"/>
      <c r="AC850" s="13"/>
      <c r="AD850" s="13"/>
      <c r="AE850" s="13"/>
      <c r="AF850" s="13"/>
      <c r="AG850" s="13"/>
      <c r="AH850" s="13"/>
      <c r="AI850" s="13"/>
      <c r="AJ850" s="13"/>
    </row>
    <row r="851" spans="24:36">
      <c r="X851" s="13"/>
      <c r="Y851" s="13"/>
      <c r="Z851" s="13"/>
      <c r="AA851" s="13"/>
      <c r="AB851" s="13"/>
      <c r="AC851" s="13"/>
      <c r="AD851" s="13"/>
      <c r="AE851" s="13"/>
      <c r="AF851" s="13"/>
      <c r="AG851" s="13"/>
      <c r="AH851" s="13"/>
      <c r="AI851" s="13"/>
      <c r="AJ851" s="13"/>
    </row>
    <row r="852" spans="24:36">
      <c r="X852" s="13"/>
      <c r="Y852" s="13"/>
      <c r="Z852" s="13"/>
      <c r="AA852" s="13"/>
      <c r="AB852" s="13"/>
      <c r="AC852" s="13"/>
      <c r="AD852" s="13"/>
      <c r="AE852" s="13"/>
      <c r="AF852" s="13"/>
      <c r="AG852" s="13"/>
      <c r="AH852" s="13"/>
      <c r="AI852" s="13"/>
      <c r="AJ852" s="13"/>
    </row>
    <row r="853" spans="24:36">
      <c r="X853" s="13"/>
      <c r="Y853" s="13"/>
      <c r="Z853" s="13"/>
      <c r="AA853" s="13"/>
      <c r="AB853" s="13"/>
      <c r="AC853" s="13"/>
      <c r="AD853" s="13"/>
      <c r="AE853" s="13"/>
      <c r="AF853" s="13"/>
      <c r="AG853" s="13"/>
      <c r="AH853" s="13"/>
      <c r="AI853" s="13"/>
      <c r="AJ853" s="13"/>
    </row>
    <row r="854" spans="24:36">
      <c r="X854" s="13"/>
      <c r="Y854" s="13"/>
      <c r="Z854" s="13"/>
      <c r="AA854" s="13"/>
      <c r="AB854" s="13"/>
      <c r="AC854" s="13"/>
      <c r="AD854" s="13"/>
      <c r="AE854" s="13"/>
      <c r="AF854" s="13"/>
      <c r="AG854" s="13"/>
      <c r="AH854" s="13"/>
      <c r="AI854" s="13"/>
      <c r="AJ854" s="13"/>
    </row>
    <row r="855" spans="24:36">
      <c r="X855" s="13"/>
      <c r="Y855" s="13"/>
      <c r="Z855" s="13"/>
      <c r="AA855" s="13"/>
      <c r="AB855" s="13"/>
      <c r="AC855" s="13"/>
      <c r="AD855" s="13"/>
      <c r="AE855" s="13"/>
      <c r="AF855" s="13"/>
      <c r="AG855" s="13"/>
      <c r="AH855" s="13"/>
      <c r="AI855" s="13"/>
      <c r="AJ855" s="13"/>
    </row>
    <row r="856" spans="24:36">
      <c r="X856" s="13"/>
      <c r="Y856" s="13"/>
      <c r="Z856" s="13"/>
      <c r="AA856" s="13"/>
      <c r="AB856" s="13"/>
      <c r="AC856" s="13"/>
      <c r="AD856" s="13"/>
      <c r="AE856" s="13"/>
      <c r="AF856" s="13"/>
      <c r="AG856" s="13"/>
      <c r="AH856" s="13"/>
      <c r="AI856" s="13"/>
      <c r="AJ856" s="13"/>
    </row>
    <row r="857" spans="24:36">
      <c r="X857" s="13"/>
      <c r="Y857" s="13"/>
      <c r="Z857" s="13"/>
      <c r="AA857" s="13"/>
      <c r="AB857" s="13"/>
      <c r="AC857" s="13"/>
      <c r="AD857" s="13"/>
      <c r="AE857" s="13"/>
      <c r="AF857" s="13"/>
      <c r="AG857" s="13"/>
      <c r="AH857" s="13"/>
      <c r="AI857" s="13"/>
      <c r="AJ857" s="13"/>
    </row>
    <row r="858" spans="24:36">
      <c r="X858" s="13"/>
      <c r="Y858" s="13"/>
      <c r="Z858" s="13"/>
      <c r="AA858" s="13"/>
      <c r="AB858" s="13"/>
      <c r="AC858" s="13"/>
      <c r="AD858" s="13"/>
      <c r="AE858" s="13"/>
      <c r="AF858" s="13"/>
      <c r="AG858" s="13"/>
      <c r="AH858" s="13"/>
      <c r="AI858" s="13"/>
      <c r="AJ858" s="13"/>
    </row>
    <row r="859" spans="24:36">
      <c r="X859" s="13"/>
      <c r="Y859" s="13"/>
      <c r="Z859" s="13"/>
      <c r="AA859" s="13"/>
      <c r="AB859" s="13"/>
      <c r="AC859" s="13"/>
      <c r="AD859" s="13"/>
      <c r="AE859" s="13"/>
      <c r="AF859" s="13"/>
      <c r="AG859" s="13"/>
      <c r="AH859" s="13"/>
      <c r="AI859" s="13"/>
      <c r="AJ859" s="13"/>
    </row>
    <row r="860" spans="24:36">
      <c r="X860" s="13"/>
      <c r="Y860" s="13"/>
      <c r="Z860" s="13"/>
      <c r="AA860" s="13"/>
      <c r="AB860" s="13"/>
      <c r="AC860" s="13"/>
      <c r="AD860" s="13"/>
      <c r="AE860" s="13"/>
      <c r="AF860" s="13"/>
      <c r="AG860" s="13"/>
      <c r="AH860" s="13"/>
      <c r="AI860" s="13"/>
      <c r="AJ860" s="13"/>
    </row>
    <row r="861" spans="24:36">
      <c r="X861" s="13"/>
      <c r="Y861" s="13"/>
      <c r="Z861" s="13"/>
      <c r="AA861" s="13"/>
      <c r="AB861" s="13"/>
      <c r="AC861" s="13"/>
      <c r="AD861" s="13"/>
      <c r="AE861" s="13"/>
      <c r="AF861" s="13"/>
      <c r="AG861" s="13"/>
      <c r="AH861" s="13"/>
      <c r="AI861" s="13"/>
      <c r="AJ861" s="13"/>
    </row>
    <row r="862" spans="24:36">
      <c r="X862" s="13"/>
      <c r="Y862" s="13"/>
      <c r="Z862" s="13"/>
      <c r="AA862" s="13"/>
      <c r="AB862" s="13"/>
      <c r="AC862" s="13"/>
      <c r="AD862" s="13"/>
      <c r="AE862" s="13"/>
      <c r="AF862" s="13"/>
      <c r="AG862" s="13"/>
      <c r="AH862" s="13"/>
      <c r="AI862" s="13"/>
      <c r="AJ862" s="13"/>
    </row>
    <row r="863" spans="24:36">
      <c r="X863" s="13"/>
      <c r="Y863" s="13"/>
      <c r="Z863" s="13"/>
      <c r="AA863" s="13"/>
      <c r="AB863" s="13"/>
      <c r="AC863" s="13"/>
      <c r="AD863" s="13"/>
      <c r="AE863" s="13"/>
      <c r="AF863" s="13"/>
      <c r="AG863" s="13"/>
      <c r="AH863" s="13"/>
      <c r="AI863" s="13"/>
      <c r="AJ863" s="13"/>
    </row>
    <row r="864" spans="24:36">
      <c r="X864" s="13"/>
      <c r="Y864" s="13"/>
      <c r="Z864" s="13"/>
      <c r="AA864" s="13"/>
      <c r="AB864" s="13"/>
      <c r="AC864" s="13"/>
      <c r="AD864" s="13"/>
      <c r="AE864" s="13"/>
      <c r="AF864" s="13"/>
      <c r="AG864" s="13"/>
      <c r="AH864" s="13"/>
      <c r="AI864" s="13"/>
      <c r="AJ864" s="13"/>
    </row>
    <row r="865" spans="24:36">
      <c r="X865" s="13"/>
      <c r="Y865" s="13"/>
      <c r="Z865" s="13"/>
      <c r="AA865" s="13"/>
      <c r="AB865" s="13"/>
      <c r="AC865" s="13"/>
      <c r="AD865" s="13"/>
      <c r="AE865" s="13"/>
      <c r="AF865" s="13"/>
      <c r="AG865" s="13"/>
      <c r="AH865" s="13"/>
      <c r="AI865" s="13"/>
      <c r="AJ865" s="13"/>
    </row>
    <row r="866" spans="24:36">
      <c r="X866" s="13"/>
      <c r="Y866" s="13"/>
      <c r="Z866" s="13"/>
      <c r="AA866" s="13"/>
      <c r="AB866" s="13"/>
      <c r="AC866" s="13"/>
      <c r="AD866" s="13"/>
      <c r="AE866" s="13"/>
      <c r="AF866" s="13"/>
      <c r="AG866" s="13"/>
      <c r="AH866" s="13"/>
      <c r="AI866" s="13"/>
      <c r="AJ866" s="13"/>
    </row>
    <row r="867" spans="24:36">
      <c r="X867" s="13"/>
      <c r="Y867" s="13"/>
      <c r="Z867" s="13"/>
      <c r="AA867" s="13"/>
      <c r="AB867" s="13"/>
      <c r="AC867" s="13"/>
      <c r="AD867" s="13"/>
      <c r="AE867" s="13"/>
      <c r="AF867" s="13"/>
      <c r="AG867" s="13"/>
      <c r="AH867" s="13"/>
      <c r="AI867" s="13"/>
      <c r="AJ867" s="13"/>
    </row>
    <row r="868" spans="24:36">
      <c r="X868" s="13"/>
      <c r="Y868" s="13"/>
      <c r="Z868" s="13"/>
      <c r="AA868" s="13"/>
      <c r="AB868" s="13"/>
      <c r="AC868" s="13"/>
      <c r="AD868" s="13"/>
      <c r="AE868" s="13"/>
      <c r="AF868" s="13"/>
      <c r="AG868" s="13"/>
      <c r="AH868" s="13"/>
      <c r="AI868" s="13"/>
      <c r="AJ868" s="13"/>
    </row>
    <row r="869" spans="24:36">
      <c r="X869" s="13"/>
      <c r="Y869" s="13"/>
      <c r="Z869" s="13"/>
      <c r="AA869" s="13"/>
      <c r="AB869" s="13"/>
      <c r="AC869" s="13"/>
      <c r="AD869" s="13"/>
      <c r="AE869" s="13"/>
      <c r="AF869" s="13"/>
      <c r="AG869" s="13"/>
      <c r="AH869" s="13"/>
      <c r="AI869" s="13"/>
      <c r="AJ869" s="13"/>
    </row>
    <row r="870" spans="24:36">
      <c r="X870" s="13"/>
      <c r="Y870" s="13"/>
      <c r="Z870" s="13"/>
      <c r="AA870" s="13"/>
      <c r="AB870" s="13"/>
      <c r="AC870" s="13"/>
      <c r="AD870" s="13"/>
      <c r="AE870" s="13"/>
      <c r="AF870" s="13"/>
      <c r="AG870" s="13"/>
      <c r="AH870" s="13"/>
      <c r="AI870" s="13"/>
      <c r="AJ870" s="13"/>
    </row>
    <row r="871" spans="24:36">
      <c r="X871" s="13"/>
      <c r="Y871" s="13"/>
      <c r="Z871" s="13"/>
      <c r="AA871" s="13"/>
      <c r="AB871" s="13"/>
      <c r="AC871" s="13"/>
      <c r="AD871" s="13"/>
      <c r="AE871" s="13"/>
      <c r="AF871" s="13"/>
      <c r="AG871" s="13"/>
      <c r="AH871" s="13"/>
      <c r="AI871" s="13"/>
      <c r="AJ871" s="13"/>
    </row>
    <row r="872" spans="24:36">
      <c r="X872" s="13"/>
      <c r="Y872" s="13"/>
      <c r="Z872" s="13"/>
      <c r="AA872" s="13"/>
      <c r="AB872" s="13"/>
      <c r="AC872" s="13"/>
      <c r="AD872" s="13"/>
      <c r="AE872" s="13"/>
      <c r="AF872" s="13"/>
      <c r="AG872" s="13"/>
      <c r="AH872" s="13"/>
      <c r="AI872" s="13"/>
      <c r="AJ872" s="13"/>
    </row>
    <row r="873" spans="24:36">
      <c r="X873" s="13"/>
      <c r="Y873" s="13"/>
      <c r="Z873" s="13"/>
      <c r="AA873" s="13"/>
      <c r="AB873" s="13"/>
      <c r="AC873" s="13"/>
      <c r="AD873" s="13"/>
      <c r="AE873" s="13"/>
      <c r="AF873" s="13"/>
      <c r="AG873" s="13"/>
      <c r="AH873" s="13"/>
      <c r="AI873" s="13"/>
      <c r="AJ873" s="13"/>
    </row>
    <row r="874" spans="24:36">
      <c r="X874" s="13"/>
      <c r="Y874" s="13"/>
      <c r="Z874" s="13"/>
      <c r="AA874" s="13"/>
      <c r="AB874" s="13"/>
      <c r="AC874" s="13"/>
      <c r="AD874" s="13"/>
      <c r="AE874" s="13"/>
      <c r="AF874" s="13"/>
      <c r="AG874" s="13"/>
      <c r="AH874" s="13"/>
      <c r="AI874" s="13"/>
      <c r="AJ874" s="13"/>
    </row>
    <row r="875" spans="24:36">
      <c r="X875" s="13"/>
      <c r="Y875" s="13"/>
      <c r="Z875" s="13"/>
      <c r="AA875" s="13"/>
      <c r="AB875" s="13"/>
      <c r="AC875" s="13"/>
      <c r="AD875" s="13"/>
      <c r="AE875" s="13"/>
      <c r="AF875" s="13"/>
      <c r="AG875" s="13"/>
      <c r="AH875" s="13"/>
      <c r="AI875" s="13"/>
      <c r="AJ875" s="13"/>
    </row>
    <row r="876" spans="24:36">
      <c r="X876" s="13"/>
      <c r="Y876" s="13"/>
      <c r="Z876" s="13"/>
      <c r="AA876" s="13"/>
      <c r="AB876" s="13"/>
      <c r="AC876" s="13"/>
      <c r="AD876" s="13"/>
      <c r="AE876" s="13"/>
      <c r="AF876" s="13"/>
      <c r="AG876" s="13"/>
      <c r="AH876" s="13"/>
      <c r="AI876" s="13"/>
      <c r="AJ876" s="13"/>
    </row>
    <row r="877" spans="24:36">
      <c r="X877" s="13"/>
      <c r="Y877" s="13"/>
      <c r="Z877" s="13"/>
      <c r="AA877" s="13"/>
      <c r="AB877" s="13"/>
      <c r="AC877" s="13"/>
      <c r="AD877" s="13"/>
      <c r="AE877" s="13"/>
      <c r="AF877" s="13"/>
      <c r="AG877" s="13"/>
      <c r="AH877" s="13"/>
      <c r="AI877" s="13"/>
      <c r="AJ877" s="13"/>
    </row>
    <row r="878" spans="24:36">
      <c r="X878" s="13"/>
      <c r="Y878" s="13"/>
      <c r="Z878" s="13"/>
      <c r="AA878" s="13"/>
      <c r="AB878" s="13"/>
      <c r="AC878" s="13"/>
      <c r="AD878" s="13"/>
      <c r="AE878" s="13"/>
      <c r="AF878" s="13"/>
      <c r="AG878" s="13"/>
      <c r="AH878" s="13"/>
      <c r="AI878" s="13"/>
      <c r="AJ878" s="13"/>
    </row>
    <row r="879" spans="24:36">
      <c r="X879" s="13"/>
      <c r="Y879" s="13"/>
      <c r="Z879" s="13"/>
      <c r="AA879" s="13"/>
      <c r="AB879" s="13"/>
      <c r="AC879" s="13"/>
      <c r="AD879" s="13"/>
      <c r="AE879" s="13"/>
      <c r="AF879" s="13"/>
      <c r="AG879" s="13"/>
      <c r="AH879" s="13"/>
      <c r="AI879" s="13"/>
      <c r="AJ879" s="13"/>
    </row>
    <row r="880" spans="24:36">
      <c r="X880" s="13"/>
      <c r="Y880" s="13"/>
      <c r="Z880" s="13"/>
      <c r="AA880" s="13"/>
      <c r="AB880" s="13"/>
      <c r="AC880" s="13"/>
      <c r="AD880" s="13"/>
      <c r="AE880" s="13"/>
      <c r="AF880" s="13"/>
      <c r="AG880" s="13"/>
      <c r="AH880" s="13"/>
      <c r="AI880" s="13"/>
      <c r="AJ880" s="13"/>
    </row>
    <row r="881" spans="24:36">
      <c r="X881" s="13"/>
      <c r="Y881" s="13"/>
      <c r="Z881" s="13"/>
      <c r="AA881" s="13"/>
      <c r="AB881" s="13"/>
      <c r="AC881" s="13"/>
      <c r="AD881" s="13"/>
      <c r="AE881" s="13"/>
      <c r="AF881" s="13"/>
      <c r="AG881" s="13"/>
      <c r="AH881" s="13"/>
      <c r="AI881" s="13"/>
      <c r="AJ881" s="13"/>
    </row>
    <row r="882" spans="24:36">
      <c r="X882" s="13"/>
      <c r="Y882" s="13"/>
      <c r="Z882" s="13"/>
      <c r="AA882" s="13"/>
      <c r="AB882" s="13"/>
      <c r="AC882" s="13"/>
      <c r="AD882" s="13"/>
      <c r="AE882" s="13"/>
      <c r="AF882" s="13"/>
      <c r="AG882" s="13"/>
      <c r="AH882" s="13"/>
      <c r="AI882" s="13"/>
      <c r="AJ882" s="13"/>
    </row>
    <row r="883" spans="24:36">
      <c r="X883" s="13"/>
      <c r="Y883" s="13"/>
      <c r="Z883" s="13"/>
      <c r="AA883" s="13"/>
      <c r="AB883" s="13"/>
      <c r="AC883" s="13"/>
      <c r="AD883" s="13"/>
      <c r="AE883" s="13"/>
      <c r="AF883" s="13"/>
      <c r="AG883" s="13"/>
      <c r="AH883" s="13"/>
      <c r="AI883" s="13"/>
      <c r="AJ883" s="13"/>
    </row>
    <row r="884" spans="24:36">
      <c r="X884" s="13"/>
      <c r="Y884" s="13"/>
      <c r="Z884" s="13"/>
      <c r="AA884" s="13"/>
      <c r="AB884" s="13"/>
      <c r="AC884" s="13"/>
      <c r="AD884" s="13"/>
      <c r="AE884" s="13"/>
      <c r="AF884" s="13"/>
      <c r="AG884" s="13"/>
      <c r="AH884" s="13"/>
      <c r="AI884" s="13"/>
      <c r="AJ884" s="13"/>
    </row>
    <row r="885" spans="24:36">
      <c r="X885" s="13"/>
      <c r="Y885" s="13"/>
      <c r="Z885" s="13"/>
      <c r="AA885" s="13"/>
      <c r="AB885" s="13"/>
      <c r="AC885" s="13"/>
      <c r="AD885" s="13"/>
      <c r="AE885" s="13"/>
      <c r="AF885" s="13"/>
      <c r="AG885" s="13"/>
      <c r="AH885" s="13"/>
      <c r="AI885" s="13"/>
      <c r="AJ885" s="13"/>
    </row>
    <row r="886" spans="24:36">
      <c r="X886" s="13"/>
      <c r="Y886" s="13"/>
      <c r="Z886" s="13"/>
      <c r="AA886" s="13"/>
      <c r="AB886" s="13"/>
      <c r="AC886" s="13"/>
      <c r="AD886" s="13"/>
      <c r="AE886" s="13"/>
      <c r="AF886" s="13"/>
      <c r="AG886" s="13"/>
      <c r="AH886" s="13"/>
      <c r="AI886" s="13"/>
      <c r="AJ886" s="13"/>
    </row>
    <row r="887" spans="24:36">
      <c r="X887" s="13"/>
      <c r="Y887" s="13"/>
      <c r="Z887" s="13"/>
      <c r="AA887" s="13"/>
      <c r="AB887" s="13"/>
      <c r="AC887" s="13"/>
      <c r="AD887" s="13"/>
      <c r="AE887" s="13"/>
      <c r="AF887" s="13"/>
      <c r="AG887" s="13"/>
      <c r="AH887" s="13"/>
      <c r="AI887" s="13"/>
      <c r="AJ887" s="13"/>
    </row>
    <row r="888" spans="24:36">
      <c r="X888" s="13"/>
      <c r="Y888" s="13"/>
      <c r="Z888" s="13"/>
      <c r="AA888" s="13"/>
      <c r="AB888" s="13"/>
      <c r="AC888" s="13"/>
      <c r="AD888" s="13"/>
      <c r="AE888" s="13"/>
      <c r="AF888" s="13"/>
      <c r="AG888" s="13"/>
      <c r="AH888" s="13"/>
      <c r="AI888" s="13"/>
      <c r="AJ888" s="13"/>
    </row>
    <row r="889" spans="24:36">
      <c r="X889" s="13"/>
      <c r="Y889" s="13"/>
      <c r="Z889" s="13"/>
      <c r="AA889" s="13"/>
      <c r="AB889" s="13"/>
      <c r="AC889" s="13"/>
      <c r="AD889" s="13"/>
      <c r="AE889" s="13"/>
      <c r="AF889" s="13"/>
      <c r="AG889" s="13"/>
      <c r="AH889" s="13"/>
      <c r="AI889" s="13"/>
      <c r="AJ889" s="13"/>
    </row>
    <row r="890" spans="24:36">
      <c r="X890" s="13"/>
      <c r="Y890" s="13"/>
      <c r="Z890" s="13"/>
      <c r="AA890" s="13"/>
      <c r="AB890" s="13"/>
      <c r="AC890" s="13"/>
      <c r="AD890" s="13"/>
      <c r="AE890" s="13"/>
      <c r="AF890" s="13"/>
      <c r="AG890" s="13"/>
      <c r="AH890" s="13"/>
      <c r="AI890" s="13"/>
      <c r="AJ890" s="13"/>
    </row>
    <row r="891" spans="24:36">
      <c r="X891" s="13"/>
      <c r="Y891" s="13"/>
      <c r="Z891" s="13"/>
      <c r="AA891" s="13"/>
      <c r="AB891" s="13"/>
      <c r="AC891" s="13"/>
      <c r="AD891" s="13"/>
      <c r="AE891" s="13"/>
      <c r="AF891" s="13"/>
      <c r="AG891" s="13"/>
      <c r="AH891" s="13"/>
      <c r="AI891" s="13"/>
      <c r="AJ891" s="13"/>
    </row>
    <row r="892" spans="24:36">
      <c r="X892" s="13"/>
      <c r="Y892" s="13"/>
      <c r="Z892" s="13"/>
      <c r="AA892" s="13"/>
      <c r="AB892" s="13"/>
      <c r="AC892" s="13"/>
      <c r="AD892" s="13"/>
      <c r="AE892" s="13"/>
      <c r="AF892" s="13"/>
      <c r="AG892" s="13"/>
      <c r="AH892" s="13"/>
      <c r="AI892" s="13"/>
      <c r="AJ892" s="13"/>
    </row>
    <row r="893" spans="24:36">
      <c r="X893" s="13"/>
      <c r="Y893" s="13"/>
      <c r="Z893" s="13"/>
      <c r="AA893" s="13"/>
      <c r="AB893" s="13"/>
      <c r="AC893" s="13"/>
      <c r="AD893" s="13"/>
      <c r="AE893" s="13"/>
      <c r="AF893" s="13"/>
      <c r="AG893" s="13"/>
      <c r="AH893" s="13"/>
      <c r="AI893" s="13"/>
      <c r="AJ893" s="13"/>
    </row>
    <row r="894" spans="24:36">
      <c r="X894" s="13"/>
      <c r="Y894" s="13"/>
      <c r="Z894" s="13"/>
      <c r="AA894" s="13"/>
      <c r="AB894" s="13"/>
      <c r="AC894" s="13"/>
      <c r="AD894" s="13"/>
      <c r="AE894" s="13"/>
      <c r="AF894" s="13"/>
      <c r="AG894" s="13"/>
      <c r="AH894" s="13"/>
      <c r="AI894" s="13"/>
      <c r="AJ894" s="13"/>
    </row>
    <row r="895" spans="24:36">
      <c r="X895" s="13"/>
      <c r="Y895" s="13"/>
      <c r="Z895" s="13"/>
      <c r="AA895" s="13"/>
      <c r="AB895" s="13"/>
      <c r="AC895" s="13"/>
      <c r="AD895" s="13"/>
      <c r="AE895" s="13"/>
      <c r="AF895" s="13"/>
      <c r="AG895" s="13"/>
      <c r="AH895" s="13"/>
      <c r="AI895" s="13"/>
      <c r="AJ895" s="13"/>
    </row>
    <row r="896" spans="24:36">
      <c r="X896" s="13"/>
      <c r="Y896" s="13"/>
      <c r="Z896" s="13"/>
      <c r="AA896" s="13"/>
      <c r="AB896" s="13"/>
      <c r="AC896" s="13"/>
      <c r="AD896" s="13"/>
      <c r="AE896" s="13"/>
      <c r="AF896" s="13"/>
      <c r="AG896" s="13"/>
      <c r="AH896" s="13"/>
      <c r="AI896" s="13"/>
      <c r="AJ896" s="13"/>
    </row>
    <row r="897" spans="24:36">
      <c r="X897" s="13"/>
      <c r="Y897" s="13"/>
      <c r="Z897" s="13"/>
      <c r="AA897" s="13"/>
      <c r="AB897" s="13"/>
      <c r="AC897" s="13"/>
      <c r="AD897" s="13"/>
      <c r="AE897" s="13"/>
      <c r="AF897" s="13"/>
      <c r="AG897" s="13"/>
      <c r="AH897" s="13"/>
      <c r="AI897" s="13"/>
      <c r="AJ897" s="13"/>
    </row>
    <row r="898" spans="24:36">
      <c r="X898" s="13"/>
      <c r="Y898" s="13"/>
      <c r="Z898" s="13"/>
      <c r="AA898" s="13"/>
      <c r="AB898" s="13"/>
      <c r="AC898" s="13"/>
      <c r="AD898" s="13"/>
      <c r="AE898" s="13"/>
      <c r="AF898" s="13"/>
      <c r="AG898" s="13"/>
      <c r="AH898" s="13"/>
      <c r="AI898" s="13"/>
      <c r="AJ898" s="13"/>
    </row>
    <row r="899" spans="24:36">
      <c r="X899" s="13"/>
      <c r="Y899" s="13"/>
      <c r="Z899" s="13"/>
      <c r="AA899" s="13"/>
      <c r="AB899" s="13"/>
      <c r="AC899" s="13"/>
      <c r="AD899" s="13"/>
      <c r="AE899" s="13"/>
      <c r="AF899" s="13"/>
      <c r="AG899" s="13"/>
      <c r="AH899" s="13"/>
      <c r="AI899" s="13"/>
      <c r="AJ899" s="13"/>
    </row>
    <row r="900" spans="24:36">
      <c r="X900" s="13"/>
      <c r="Y900" s="13"/>
      <c r="Z900" s="13"/>
      <c r="AA900" s="13"/>
      <c r="AB900" s="13"/>
      <c r="AC900" s="13"/>
      <c r="AD900" s="13"/>
      <c r="AE900" s="13"/>
      <c r="AF900" s="13"/>
      <c r="AG900" s="13"/>
      <c r="AH900" s="13"/>
      <c r="AI900" s="13"/>
      <c r="AJ900" s="13"/>
    </row>
    <row r="901" spans="24:36">
      <c r="X901" s="13"/>
      <c r="Y901" s="13"/>
      <c r="Z901" s="13"/>
      <c r="AA901" s="13"/>
      <c r="AB901" s="13"/>
      <c r="AC901" s="13"/>
      <c r="AD901" s="13"/>
      <c r="AE901" s="13"/>
      <c r="AF901" s="13"/>
      <c r="AG901" s="13"/>
      <c r="AH901" s="13"/>
      <c r="AI901" s="13"/>
      <c r="AJ901" s="13"/>
    </row>
    <row r="902" spans="24:36">
      <c r="X902" s="13"/>
      <c r="Y902" s="13"/>
      <c r="Z902" s="13"/>
      <c r="AA902" s="13"/>
      <c r="AB902" s="13"/>
      <c r="AC902" s="13"/>
      <c r="AD902" s="13"/>
      <c r="AE902" s="13"/>
      <c r="AF902" s="13"/>
      <c r="AG902" s="13"/>
      <c r="AH902" s="13"/>
      <c r="AI902" s="13"/>
      <c r="AJ902" s="13"/>
    </row>
    <row r="903" spans="24:36">
      <c r="X903" s="13"/>
      <c r="Y903" s="13"/>
      <c r="Z903" s="13"/>
      <c r="AA903" s="13"/>
      <c r="AB903" s="13"/>
      <c r="AC903" s="13"/>
      <c r="AD903" s="13"/>
      <c r="AE903" s="13"/>
      <c r="AF903" s="13"/>
      <c r="AG903" s="13"/>
      <c r="AH903" s="13"/>
      <c r="AI903" s="13"/>
      <c r="AJ903" s="13"/>
    </row>
    <row r="904" spans="24:36">
      <c r="X904" s="13"/>
      <c r="Y904" s="13"/>
      <c r="Z904" s="13"/>
      <c r="AA904" s="13"/>
      <c r="AB904" s="13"/>
      <c r="AC904" s="13"/>
      <c r="AD904" s="13"/>
      <c r="AE904" s="13"/>
      <c r="AF904" s="13"/>
      <c r="AG904" s="13"/>
      <c r="AH904" s="13"/>
      <c r="AI904" s="13"/>
      <c r="AJ904" s="13"/>
    </row>
    <row r="905" spans="24:36">
      <c r="X905" s="13"/>
      <c r="Y905" s="13"/>
      <c r="Z905" s="13"/>
      <c r="AA905" s="13"/>
      <c r="AB905" s="13"/>
      <c r="AC905" s="13"/>
      <c r="AD905" s="13"/>
      <c r="AE905" s="13"/>
      <c r="AF905" s="13"/>
      <c r="AG905" s="13"/>
      <c r="AH905" s="13"/>
      <c r="AI905" s="13"/>
      <c r="AJ905" s="13"/>
    </row>
    <row r="906" spans="24:36">
      <c r="X906" s="13"/>
      <c r="Y906" s="13"/>
      <c r="Z906" s="13"/>
      <c r="AA906" s="13"/>
      <c r="AB906" s="13"/>
      <c r="AC906" s="13"/>
      <c r="AD906" s="13"/>
      <c r="AE906" s="13"/>
      <c r="AF906" s="13"/>
      <c r="AG906" s="13"/>
      <c r="AH906" s="13"/>
      <c r="AI906" s="13"/>
      <c r="AJ906" s="13"/>
    </row>
    <row r="907" spans="24:36">
      <c r="X907" s="13"/>
      <c r="Y907" s="13"/>
      <c r="Z907" s="13"/>
      <c r="AA907" s="13"/>
      <c r="AB907" s="13"/>
      <c r="AC907" s="13"/>
      <c r="AD907" s="13"/>
      <c r="AE907" s="13"/>
      <c r="AF907" s="13"/>
      <c r="AG907" s="13"/>
      <c r="AH907" s="13"/>
      <c r="AI907" s="13"/>
      <c r="AJ907" s="13"/>
    </row>
    <row r="908" spans="24:36">
      <c r="X908" s="13"/>
      <c r="Y908" s="13"/>
      <c r="Z908" s="13"/>
      <c r="AA908" s="13"/>
      <c r="AB908" s="13"/>
      <c r="AC908" s="13"/>
      <c r="AD908" s="13"/>
      <c r="AE908" s="13"/>
      <c r="AF908" s="13"/>
      <c r="AG908" s="13"/>
      <c r="AH908" s="13"/>
      <c r="AI908" s="13"/>
      <c r="AJ908" s="13"/>
    </row>
    <row r="909" spans="24:36">
      <c r="X909" s="13"/>
      <c r="Y909" s="13"/>
      <c r="Z909" s="13"/>
      <c r="AA909" s="13"/>
      <c r="AB909" s="13"/>
      <c r="AC909" s="13"/>
      <c r="AD909" s="13"/>
      <c r="AE909" s="13"/>
      <c r="AF909" s="13"/>
      <c r="AG909" s="13"/>
      <c r="AH909" s="13"/>
      <c r="AI909" s="13"/>
      <c r="AJ909" s="13"/>
    </row>
    <row r="910" spans="24:36">
      <c r="X910" s="13"/>
      <c r="Y910" s="13"/>
      <c r="Z910" s="13"/>
      <c r="AA910" s="13"/>
      <c r="AB910" s="13"/>
      <c r="AC910" s="13"/>
      <c r="AD910" s="13"/>
      <c r="AE910" s="13"/>
      <c r="AF910" s="13"/>
      <c r="AG910" s="13"/>
      <c r="AH910" s="13"/>
      <c r="AI910" s="13"/>
      <c r="AJ910" s="13"/>
    </row>
    <row r="911" spans="24:36">
      <c r="X911" s="13"/>
      <c r="Y911" s="13"/>
      <c r="Z911" s="13"/>
      <c r="AA911" s="13"/>
      <c r="AB911" s="13"/>
      <c r="AC911" s="13"/>
      <c r="AD911" s="13"/>
      <c r="AE911" s="13"/>
      <c r="AF911" s="13"/>
      <c r="AG911" s="13"/>
      <c r="AH911" s="13"/>
      <c r="AI911" s="13"/>
      <c r="AJ911" s="13"/>
    </row>
    <row r="912" spans="24:36">
      <c r="X912" s="13"/>
      <c r="Y912" s="13"/>
      <c r="Z912" s="13"/>
      <c r="AA912" s="13"/>
      <c r="AB912" s="13"/>
      <c r="AC912" s="13"/>
      <c r="AD912" s="13"/>
      <c r="AE912" s="13"/>
      <c r="AF912" s="13"/>
      <c r="AG912" s="13"/>
      <c r="AH912" s="13"/>
      <c r="AI912" s="13"/>
      <c r="AJ912" s="13"/>
    </row>
    <row r="913" spans="24:36">
      <c r="X913" s="13"/>
      <c r="Y913" s="13"/>
      <c r="Z913" s="13"/>
      <c r="AA913" s="13"/>
      <c r="AB913" s="13"/>
      <c r="AC913" s="13"/>
      <c r="AD913" s="13"/>
      <c r="AE913" s="13"/>
      <c r="AF913" s="13"/>
      <c r="AG913" s="13"/>
      <c r="AH913" s="13"/>
      <c r="AI913" s="13"/>
      <c r="AJ913" s="13"/>
    </row>
    <row r="914" spans="24:36">
      <c r="X914" s="13"/>
      <c r="Y914" s="13"/>
      <c r="Z914" s="13"/>
      <c r="AA914" s="13"/>
      <c r="AB914" s="13"/>
      <c r="AC914" s="13"/>
      <c r="AD914" s="13"/>
      <c r="AE914" s="13"/>
      <c r="AF914" s="13"/>
      <c r="AG914" s="13"/>
      <c r="AH914" s="13"/>
      <c r="AI914" s="13"/>
      <c r="AJ914" s="13"/>
    </row>
    <row r="915" spans="24:36">
      <c r="X915" s="13"/>
      <c r="Y915" s="13"/>
      <c r="Z915" s="13"/>
      <c r="AA915" s="13"/>
      <c r="AB915" s="13"/>
      <c r="AC915" s="13"/>
      <c r="AD915" s="13"/>
      <c r="AE915" s="13"/>
      <c r="AF915" s="13"/>
      <c r="AG915" s="13"/>
      <c r="AH915" s="13"/>
      <c r="AI915" s="13"/>
      <c r="AJ915" s="13"/>
    </row>
    <row r="916" spans="24:36">
      <c r="X916" s="13"/>
      <c r="Y916" s="13"/>
      <c r="Z916" s="13"/>
      <c r="AA916" s="13"/>
      <c r="AB916" s="13"/>
      <c r="AC916" s="13"/>
      <c r="AD916" s="13"/>
      <c r="AE916" s="13"/>
      <c r="AF916" s="13"/>
      <c r="AG916" s="13"/>
      <c r="AH916" s="13"/>
      <c r="AI916" s="13"/>
      <c r="AJ916" s="13"/>
    </row>
    <row r="917" spans="24:36">
      <c r="X917" s="13"/>
      <c r="Y917" s="13"/>
      <c r="Z917" s="13"/>
      <c r="AA917" s="13"/>
      <c r="AB917" s="13"/>
      <c r="AC917" s="13"/>
      <c r="AD917" s="13"/>
      <c r="AE917" s="13"/>
      <c r="AF917" s="13"/>
      <c r="AG917" s="13"/>
      <c r="AH917" s="13"/>
      <c r="AI917" s="13"/>
      <c r="AJ917" s="13"/>
    </row>
    <row r="918" spans="24:36">
      <c r="X918" s="13"/>
      <c r="Y918" s="13"/>
      <c r="Z918" s="13"/>
      <c r="AA918" s="13"/>
      <c r="AB918" s="13"/>
      <c r="AC918" s="13"/>
      <c r="AD918" s="13"/>
      <c r="AE918" s="13"/>
      <c r="AF918" s="13"/>
      <c r="AG918" s="13"/>
      <c r="AH918" s="13"/>
      <c r="AI918" s="13"/>
      <c r="AJ918" s="13"/>
    </row>
    <row r="919" spans="24:36">
      <c r="X919" s="13"/>
      <c r="Y919" s="13"/>
      <c r="Z919" s="13"/>
      <c r="AA919" s="13"/>
      <c r="AB919" s="13"/>
      <c r="AC919" s="13"/>
      <c r="AD919" s="13"/>
      <c r="AE919" s="13"/>
      <c r="AF919" s="13"/>
      <c r="AG919" s="13"/>
      <c r="AH919" s="13"/>
      <c r="AI919" s="13"/>
      <c r="AJ919" s="13"/>
    </row>
    <row r="920" spans="24:36">
      <c r="X920" s="13"/>
      <c r="Y920" s="13"/>
      <c r="Z920" s="13"/>
      <c r="AA920" s="13"/>
      <c r="AB920" s="13"/>
      <c r="AC920" s="13"/>
      <c r="AD920" s="13"/>
      <c r="AE920" s="13"/>
      <c r="AF920" s="13"/>
      <c r="AG920" s="13"/>
      <c r="AH920" s="13"/>
      <c r="AI920" s="13"/>
      <c r="AJ920" s="13"/>
    </row>
    <row r="921" spans="24:36">
      <c r="X921" s="13"/>
      <c r="Y921" s="13"/>
      <c r="Z921" s="13"/>
      <c r="AA921" s="13"/>
      <c r="AB921" s="13"/>
      <c r="AC921" s="13"/>
      <c r="AD921" s="13"/>
      <c r="AE921" s="13"/>
      <c r="AF921" s="13"/>
      <c r="AG921" s="13"/>
      <c r="AH921" s="13"/>
      <c r="AI921" s="13"/>
      <c r="AJ921" s="13"/>
    </row>
    <row r="922" spans="24:36">
      <c r="X922" s="13"/>
      <c r="Y922" s="13"/>
      <c r="Z922" s="13"/>
      <c r="AA922" s="13"/>
      <c r="AB922" s="13"/>
      <c r="AC922" s="13"/>
      <c r="AD922" s="13"/>
      <c r="AE922" s="13"/>
      <c r="AF922" s="13"/>
      <c r="AG922" s="13"/>
      <c r="AH922" s="13"/>
      <c r="AI922" s="13"/>
      <c r="AJ922" s="13"/>
    </row>
    <row r="923" spans="24:36">
      <c r="X923" s="13"/>
      <c r="Y923" s="13"/>
      <c r="Z923" s="13"/>
      <c r="AA923" s="13"/>
      <c r="AB923" s="13"/>
      <c r="AC923" s="13"/>
      <c r="AD923" s="13"/>
      <c r="AE923" s="13"/>
      <c r="AF923" s="13"/>
      <c r="AG923" s="13"/>
      <c r="AH923" s="13"/>
      <c r="AI923" s="13"/>
      <c r="AJ923" s="13"/>
    </row>
    <row r="924" spans="24:36">
      <c r="X924" s="13"/>
      <c r="Y924" s="13"/>
      <c r="Z924" s="13"/>
      <c r="AA924" s="13"/>
      <c r="AB924" s="13"/>
      <c r="AC924" s="13"/>
      <c r="AD924" s="13"/>
      <c r="AE924" s="13"/>
      <c r="AF924" s="13"/>
      <c r="AG924" s="13"/>
      <c r="AH924" s="13"/>
      <c r="AI924" s="13"/>
      <c r="AJ924" s="13"/>
    </row>
    <row r="925" spans="24:36">
      <c r="X925" s="13"/>
      <c r="Y925" s="13"/>
      <c r="Z925" s="13"/>
      <c r="AA925" s="13"/>
      <c r="AB925" s="13"/>
      <c r="AC925" s="13"/>
      <c r="AD925" s="13"/>
      <c r="AE925" s="13"/>
      <c r="AF925" s="13"/>
      <c r="AG925" s="13"/>
      <c r="AH925" s="13"/>
      <c r="AI925" s="13"/>
      <c r="AJ925" s="13"/>
    </row>
    <row r="926" spans="24:36">
      <c r="X926" s="13"/>
      <c r="Y926" s="13"/>
      <c r="Z926" s="13"/>
      <c r="AA926" s="13"/>
      <c r="AB926" s="13"/>
      <c r="AC926" s="13"/>
      <c r="AD926" s="13"/>
      <c r="AE926" s="13"/>
      <c r="AF926" s="13"/>
      <c r="AG926" s="13"/>
      <c r="AH926" s="13"/>
      <c r="AI926" s="13"/>
      <c r="AJ926" s="13"/>
    </row>
    <row r="927" spans="24:36">
      <c r="X927" s="13"/>
      <c r="Y927" s="13"/>
      <c r="Z927" s="13"/>
      <c r="AA927" s="13"/>
      <c r="AB927" s="13"/>
      <c r="AC927" s="13"/>
      <c r="AD927" s="13"/>
      <c r="AE927" s="13"/>
      <c r="AF927" s="13"/>
      <c r="AG927" s="13"/>
      <c r="AH927" s="13"/>
      <c r="AI927" s="13"/>
      <c r="AJ927" s="13"/>
    </row>
    <row r="928" spans="24:36">
      <c r="X928" s="13"/>
      <c r="Y928" s="13"/>
      <c r="Z928" s="13"/>
      <c r="AA928" s="13"/>
      <c r="AB928" s="13"/>
      <c r="AC928" s="13"/>
      <c r="AD928" s="13"/>
      <c r="AE928" s="13"/>
      <c r="AF928" s="13"/>
      <c r="AG928" s="13"/>
      <c r="AH928" s="13"/>
      <c r="AI928" s="13"/>
      <c r="AJ928" s="13"/>
    </row>
    <row r="929" spans="24:36">
      <c r="X929" s="13"/>
      <c r="Y929" s="13"/>
      <c r="Z929" s="13"/>
      <c r="AA929" s="13"/>
      <c r="AB929" s="13"/>
      <c r="AC929" s="13"/>
      <c r="AD929" s="13"/>
      <c r="AE929" s="13"/>
      <c r="AF929" s="13"/>
      <c r="AG929" s="13"/>
      <c r="AH929" s="13"/>
      <c r="AI929" s="13"/>
      <c r="AJ929" s="13"/>
    </row>
    <row r="930" spans="24:36">
      <c r="X930" s="13"/>
      <c r="Y930" s="13"/>
      <c r="Z930" s="13"/>
      <c r="AA930" s="13"/>
      <c r="AB930" s="13"/>
      <c r="AC930" s="13"/>
      <c r="AD930" s="13"/>
      <c r="AE930" s="13"/>
      <c r="AF930" s="13"/>
      <c r="AG930" s="13"/>
      <c r="AH930" s="13"/>
      <c r="AI930" s="13"/>
      <c r="AJ930" s="13"/>
    </row>
    <row r="931" spans="24:36">
      <c r="X931" s="13"/>
      <c r="Y931" s="13"/>
      <c r="Z931" s="13"/>
      <c r="AA931" s="13"/>
      <c r="AB931" s="13"/>
      <c r="AC931" s="13"/>
      <c r="AD931" s="13"/>
      <c r="AE931" s="13"/>
      <c r="AF931" s="13"/>
      <c r="AG931" s="13"/>
      <c r="AH931" s="13"/>
      <c r="AI931" s="13"/>
      <c r="AJ931" s="13"/>
    </row>
    <row r="932" spans="24:36">
      <c r="X932" s="13"/>
      <c r="Y932" s="13"/>
      <c r="Z932" s="13"/>
      <c r="AA932" s="13"/>
      <c r="AB932" s="13"/>
      <c r="AC932" s="13"/>
      <c r="AD932" s="13"/>
      <c r="AE932" s="13"/>
      <c r="AF932" s="13"/>
      <c r="AG932" s="13"/>
      <c r="AH932" s="13"/>
      <c r="AI932" s="13"/>
      <c r="AJ932" s="13"/>
    </row>
    <row r="933" spans="24:36">
      <c r="X933" s="13"/>
      <c r="Y933" s="13"/>
      <c r="Z933" s="13"/>
      <c r="AA933" s="13"/>
      <c r="AB933" s="13"/>
      <c r="AC933" s="13"/>
      <c r="AD933" s="13"/>
      <c r="AE933" s="13"/>
      <c r="AF933" s="13"/>
      <c r="AG933" s="13"/>
      <c r="AH933" s="13"/>
      <c r="AI933" s="13"/>
      <c r="AJ933" s="13"/>
    </row>
    <row r="934" spans="24:36">
      <c r="X934" s="13"/>
      <c r="Y934" s="13"/>
      <c r="Z934" s="13"/>
      <c r="AA934" s="13"/>
      <c r="AB934" s="13"/>
      <c r="AC934" s="13"/>
      <c r="AD934" s="13"/>
      <c r="AE934" s="13"/>
      <c r="AF934" s="13"/>
      <c r="AG934" s="13"/>
      <c r="AH934" s="13"/>
      <c r="AI934" s="13"/>
      <c r="AJ934" s="13"/>
    </row>
    <row r="935" spans="24:36">
      <c r="X935" s="13"/>
      <c r="Y935" s="13"/>
      <c r="Z935" s="13"/>
      <c r="AA935" s="13"/>
      <c r="AB935" s="13"/>
      <c r="AC935" s="13"/>
      <c r="AD935" s="13"/>
      <c r="AE935" s="13"/>
      <c r="AF935" s="13"/>
      <c r="AG935" s="13"/>
      <c r="AH935" s="13"/>
      <c r="AI935" s="13"/>
      <c r="AJ935" s="13"/>
    </row>
    <row r="936" spans="24:36">
      <c r="X936" s="13"/>
      <c r="Y936" s="13"/>
      <c r="Z936" s="13"/>
      <c r="AA936" s="13"/>
      <c r="AB936" s="13"/>
      <c r="AC936" s="13"/>
      <c r="AD936" s="13"/>
      <c r="AE936" s="13"/>
      <c r="AF936" s="13"/>
      <c r="AG936" s="13"/>
      <c r="AH936" s="13"/>
      <c r="AI936" s="13"/>
      <c r="AJ936" s="13"/>
    </row>
    <row r="937" spans="24:36">
      <c r="X937" s="13"/>
      <c r="Y937" s="13"/>
      <c r="Z937" s="13"/>
      <c r="AA937" s="13"/>
      <c r="AB937" s="13"/>
      <c r="AC937" s="13"/>
      <c r="AD937" s="13"/>
      <c r="AE937" s="13"/>
      <c r="AF937" s="13"/>
      <c r="AG937" s="13"/>
      <c r="AH937" s="13"/>
      <c r="AI937" s="13"/>
      <c r="AJ937" s="13"/>
    </row>
    <row r="938" spans="24:36">
      <c r="X938" s="13"/>
      <c r="Y938" s="13"/>
      <c r="Z938" s="13"/>
      <c r="AA938" s="13"/>
      <c r="AB938" s="13"/>
      <c r="AC938" s="13"/>
      <c r="AD938" s="13"/>
      <c r="AE938" s="13"/>
      <c r="AF938" s="13"/>
      <c r="AG938" s="13"/>
      <c r="AH938" s="13"/>
      <c r="AI938" s="13"/>
      <c r="AJ938" s="13"/>
    </row>
    <row r="939" spans="24:36">
      <c r="X939" s="13"/>
      <c r="Y939" s="13"/>
      <c r="Z939" s="13"/>
      <c r="AA939" s="13"/>
      <c r="AB939" s="13"/>
      <c r="AC939" s="13"/>
      <c r="AD939" s="13"/>
      <c r="AE939" s="13"/>
      <c r="AF939" s="13"/>
      <c r="AG939" s="13"/>
      <c r="AH939" s="13"/>
      <c r="AI939" s="13"/>
      <c r="AJ939" s="13"/>
    </row>
    <row r="940" spans="24:36">
      <c r="X940" s="13"/>
      <c r="Y940" s="13"/>
      <c r="Z940" s="13"/>
      <c r="AA940" s="13"/>
      <c r="AB940" s="13"/>
      <c r="AC940" s="13"/>
      <c r="AD940" s="13"/>
      <c r="AE940" s="13"/>
      <c r="AF940" s="13"/>
      <c r="AG940" s="13"/>
      <c r="AH940" s="13"/>
      <c r="AI940" s="13"/>
      <c r="AJ940" s="13"/>
    </row>
    <row r="941" spans="24:36">
      <c r="X941" s="13"/>
      <c r="Y941" s="13"/>
      <c r="Z941" s="13"/>
      <c r="AA941" s="13"/>
      <c r="AB941" s="13"/>
      <c r="AC941" s="13"/>
      <c r="AD941" s="13"/>
      <c r="AE941" s="13"/>
      <c r="AF941" s="13"/>
      <c r="AG941" s="13"/>
      <c r="AH941" s="13"/>
      <c r="AI941" s="13"/>
      <c r="AJ941" s="13"/>
    </row>
    <row r="942" spans="24:36">
      <c r="X942" s="13"/>
      <c r="Y942" s="13"/>
      <c r="Z942" s="13"/>
      <c r="AA942" s="13"/>
      <c r="AB942" s="13"/>
      <c r="AC942" s="13"/>
      <c r="AD942" s="13"/>
      <c r="AE942" s="13"/>
      <c r="AF942" s="13"/>
      <c r="AG942" s="13"/>
      <c r="AH942" s="13"/>
      <c r="AI942" s="13"/>
      <c r="AJ942" s="13"/>
    </row>
    <row r="943" spans="24:36">
      <c r="X943" s="13"/>
      <c r="Y943" s="13"/>
      <c r="Z943" s="13"/>
      <c r="AA943" s="13"/>
      <c r="AB943" s="13"/>
      <c r="AC943" s="13"/>
      <c r="AD943" s="13"/>
      <c r="AE943" s="13"/>
      <c r="AF943" s="13"/>
      <c r="AG943" s="13"/>
      <c r="AH943" s="13"/>
      <c r="AI943" s="13"/>
      <c r="AJ943" s="13"/>
    </row>
    <row r="944" spans="24:36">
      <c r="X944" s="13"/>
      <c r="Y944" s="13"/>
      <c r="Z944" s="13"/>
      <c r="AA944" s="13"/>
      <c r="AB944" s="13"/>
      <c r="AC944" s="13"/>
      <c r="AD944" s="13"/>
      <c r="AE944" s="13"/>
      <c r="AF944" s="13"/>
      <c r="AG944" s="13"/>
      <c r="AH944" s="13"/>
      <c r="AI944" s="13"/>
      <c r="AJ944" s="13"/>
    </row>
    <row r="945" spans="24:36">
      <c r="X945" s="13"/>
      <c r="Y945" s="13"/>
      <c r="Z945" s="13"/>
      <c r="AA945" s="13"/>
      <c r="AB945" s="13"/>
      <c r="AC945" s="13"/>
      <c r="AD945" s="13"/>
      <c r="AE945" s="13"/>
      <c r="AF945" s="13"/>
      <c r="AG945" s="13"/>
      <c r="AH945" s="13"/>
      <c r="AI945" s="13"/>
      <c r="AJ945" s="13"/>
    </row>
    <row r="946" spans="24:36">
      <c r="X946" s="13"/>
      <c r="Y946" s="13"/>
      <c r="Z946" s="13"/>
      <c r="AA946" s="13"/>
      <c r="AB946" s="13"/>
      <c r="AC946" s="13"/>
      <c r="AD946" s="13"/>
      <c r="AE946" s="13"/>
      <c r="AF946" s="13"/>
      <c r="AG946" s="13"/>
      <c r="AH946" s="13"/>
      <c r="AI946" s="13"/>
      <c r="AJ946" s="13"/>
    </row>
    <row r="947" spans="24:36">
      <c r="X947" s="13"/>
      <c r="Y947" s="13"/>
      <c r="Z947" s="13"/>
      <c r="AA947" s="13"/>
      <c r="AB947" s="13"/>
      <c r="AC947" s="13"/>
      <c r="AD947" s="13"/>
      <c r="AE947" s="13"/>
      <c r="AF947" s="13"/>
      <c r="AG947" s="13"/>
      <c r="AH947" s="13"/>
      <c r="AI947" s="13"/>
      <c r="AJ947" s="13"/>
    </row>
    <row r="948" spans="24:36">
      <c r="X948" s="13"/>
      <c r="Y948" s="13"/>
      <c r="Z948" s="13"/>
      <c r="AA948" s="13"/>
      <c r="AB948" s="13"/>
      <c r="AC948" s="13"/>
      <c r="AD948" s="13"/>
      <c r="AE948" s="13"/>
      <c r="AF948" s="13"/>
      <c r="AG948" s="13"/>
      <c r="AH948" s="13"/>
      <c r="AI948" s="13"/>
      <c r="AJ948" s="13"/>
    </row>
    <row r="949" spans="24:36">
      <c r="X949" s="13"/>
      <c r="Y949" s="13"/>
      <c r="Z949" s="13"/>
      <c r="AA949" s="13"/>
      <c r="AB949" s="13"/>
      <c r="AC949" s="13"/>
      <c r="AD949" s="13"/>
      <c r="AE949" s="13"/>
      <c r="AF949" s="13"/>
      <c r="AG949" s="13"/>
      <c r="AH949" s="13"/>
      <c r="AI949" s="13"/>
      <c r="AJ949" s="13"/>
    </row>
    <row r="950" spans="24:36">
      <c r="X950" s="13"/>
      <c r="Y950" s="13"/>
      <c r="Z950" s="13"/>
      <c r="AA950" s="13"/>
      <c r="AB950" s="13"/>
      <c r="AC950" s="13"/>
      <c r="AD950" s="13"/>
      <c r="AE950" s="13"/>
      <c r="AF950" s="13"/>
      <c r="AG950" s="13"/>
      <c r="AH950" s="13"/>
      <c r="AI950" s="13"/>
      <c r="AJ950" s="13"/>
    </row>
    <row r="951" spans="24:36">
      <c r="X951" s="13"/>
      <c r="Y951" s="13"/>
      <c r="Z951" s="13"/>
      <c r="AA951" s="13"/>
      <c r="AB951" s="13"/>
      <c r="AC951" s="13"/>
      <c r="AD951" s="13"/>
      <c r="AE951" s="13"/>
      <c r="AF951" s="13"/>
      <c r="AG951" s="13"/>
      <c r="AH951" s="13"/>
      <c r="AI951" s="13"/>
      <c r="AJ951" s="13"/>
    </row>
    <row r="952" spans="24:36">
      <c r="X952" s="13"/>
      <c r="Y952" s="13"/>
      <c r="Z952" s="13"/>
      <c r="AA952" s="13"/>
      <c r="AB952" s="13"/>
      <c r="AC952" s="13"/>
      <c r="AD952" s="13"/>
      <c r="AE952" s="13"/>
      <c r="AF952" s="13"/>
      <c r="AG952" s="13"/>
      <c r="AH952" s="13"/>
      <c r="AI952" s="13"/>
      <c r="AJ952" s="13"/>
    </row>
    <row r="953" spans="24:36">
      <c r="X953" s="13"/>
      <c r="Y953" s="13"/>
      <c r="Z953" s="13"/>
      <c r="AA953" s="13"/>
      <c r="AB953" s="13"/>
      <c r="AC953" s="13"/>
      <c r="AD953" s="13"/>
      <c r="AE953" s="13"/>
      <c r="AF953" s="13"/>
      <c r="AG953" s="13"/>
      <c r="AH953" s="13"/>
      <c r="AI953" s="13"/>
      <c r="AJ953" s="13"/>
    </row>
    <row r="954" spans="24:36">
      <c r="X954" s="13"/>
      <c r="Y954" s="13"/>
      <c r="Z954" s="13"/>
      <c r="AA954" s="13"/>
      <c r="AB954" s="13"/>
      <c r="AC954" s="13"/>
      <c r="AD954" s="13"/>
      <c r="AE954" s="13"/>
      <c r="AF954" s="13"/>
      <c r="AG954" s="13"/>
      <c r="AH954" s="13"/>
      <c r="AI954" s="13"/>
      <c r="AJ954" s="13"/>
    </row>
    <row r="955" spans="24:36">
      <c r="X955" s="13"/>
      <c r="Y955" s="13"/>
      <c r="Z955" s="13"/>
      <c r="AA955" s="13"/>
      <c r="AB955" s="13"/>
      <c r="AC955" s="13"/>
      <c r="AD955" s="13"/>
      <c r="AE955" s="13"/>
      <c r="AF955" s="13"/>
      <c r="AG955" s="13"/>
      <c r="AH955" s="13"/>
      <c r="AI955" s="13"/>
      <c r="AJ955" s="13"/>
    </row>
    <row r="956" spans="24:36">
      <c r="X956" s="13"/>
      <c r="Y956" s="13"/>
      <c r="Z956" s="13"/>
      <c r="AA956" s="13"/>
      <c r="AB956" s="13"/>
      <c r="AC956" s="13"/>
      <c r="AD956" s="13"/>
      <c r="AE956" s="13"/>
      <c r="AF956" s="13"/>
      <c r="AG956" s="13"/>
      <c r="AH956" s="13"/>
      <c r="AI956" s="13"/>
      <c r="AJ956" s="13"/>
    </row>
    <row r="957" spans="24:36">
      <c r="X957" s="13"/>
      <c r="Y957" s="13"/>
      <c r="Z957" s="13"/>
      <c r="AA957" s="13"/>
      <c r="AB957" s="13"/>
      <c r="AC957" s="13"/>
      <c r="AD957" s="13"/>
      <c r="AE957" s="13"/>
      <c r="AF957" s="13"/>
      <c r="AG957" s="13"/>
      <c r="AH957" s="13"/>
      <c r="AI957" s="13"/>
      <c r="AJ957" s="13"/>
    </row>
    <row r="958" spans="24:36">
      <c r="X958" s="13"/>
      <c r="Y958" s="13"/>
      <c r="Z958" s="13"/>
      <c r="AA958" s="13"/>
      <c r="AB958" s="13"/>
      <c r="AC958" s="13"/>
      <c r="AD958" s="13"/>
      <c r="AE958" s="13"/>
      <c r="AF958" s="13"/>
      <c r="AG958" s="13"/>
      <c r="AH958" s="13"/>
      <c r="AI958" s="13"/>
      <c r="AJ958" s="13"/>
    </row>
    <row r="959" spans="24:36">
      <c r="X959" s="13"/>
      <c r="Y959" s="13"/>
      <c r="Z959" s="13"/>
      <c r="AA959" s="13"/>
      <c r="AB959" s="13"/>
      <c r="AC959" s="13"/>
      <c r="AD959" s="13"/>
      <c r="AE959" s="13"/>
      <c r="AF959" s="13"/>
      <c r="AG959" s="13"/>
      <c r="AH959" s="13"/>
      <c r="AI959" s="13"/>
      <c r="AJ959" s="13"/>
    </row>
    <row r="960" spans="24:36">
      <c r="X960" s="13"/>
      <c r="Y960" s="13"/>
      <c r="Z960" s="13"/>
      <c r="AA960" s="13"/>
      <c r="AB960" s="13"/>
      <c r="AC960" s="13"/>
      <c r="AD960" s="13"/>
      <c r="AE960" s="13"/>
      <c r="AF960" s="13"/>
      <c r="AG960" s="13"/>
      <c r="AH960" s="13"/>
      <c r="AI960" s="13"/>
      <c r="AJ960" s="13"/>
    </row>
    <row r="961" spans="24:36">
      <c r="X961" s="13"/>
      <c r="Y961" s="13"/>
      <c r="Z961" s="13"/>
      <c r="AA961" s="13"/>
      <c r="AB961" s="13"/>
      <c r="AC961" s="13"/>
      <c r="AD961" s="13"/>
      <c r="AE961" s="13"/>
      <c r="AF961" s="13"/>
      <c r="AG961" s="13"/>
      <c r="AH961" s="13"/>
      <c r="AI961" s="13"/>
      <c r="AJ961" s="13"/>
    </row>
    <row r="962" spans="24:36">
      <c r="X962" s="13"/>
      <c r="Y962" s="13"/>
      <c r="Z962" s="13"/>
      <c r="AA962" s="13"/>
      <c r="AB962" s="13"/>
      <c r="AC962" s="13"/>
      <c r="AD962" s="13"/>
      <c r="AE962" s="13"/>
      <c r="AF962" s="13"/>
      <c r="AG962" s="13"/>
      <c r="AH962" s="13"/>
      <c r="AI962" s="13"/>
      <c r="AJ962" s="13"/>
    </row>
    <row r="963" spans="24:36">
      <c r="X963" s="13"/>
      <c r="Y963" s="13"/>
      <c r="Z963" s="13"/>
      <c r="AA963" s="13"/>
      <c r="AB963" s="13"/>
      <c r="AC963" s="13"/>
      <c r="AD963" s="13"/>
      <c r="AE963" s="13"/>
      <c r="AF963" s="13"/>
      <c r="AG963" s="13"/>
      <c r="AH963" s="13"/>
      <c r="AI963" s="13"/>
      <c r="AJ963" s="13"/>
    </row>
    <row r="964" spans="24:36">
      <c r="X964" s="13"/>
      <c r="Y964" s="13"/>
      <c r="Z964" s="13"/>
      <c r="AA964" s="13"/>
      <c r="AB964" s="13"/>
      <c r="AC964" s="13"/>
      <c r="AD964" s="13"/>
      <c r="AE964" s="13"/>
      <c r="AF964" s="13"/>
      <c r="AG964" s="13"/>
      <c r="AH964" s="13"/>
      <c r="AI964" s="13"/>
      <c r="AJ964" s="13"/>
    </row>
    <row r="965" spans="24:36">
      <c r="X965" s="13"/>
      <c r="Y965" s="13"/>
      <c r="Z965" s="13"/>
      <c r="AA965" s="13"/>
      <c r="AB965" s="13"/>
      <c r="AC965" s="13"/>
      <c r="AD965" s="13"/>
      <c r="AE965" s="13"/>
      <c r="AF965" s="13"/>
      <c r="AG965" s="13"/>
      <c r="AH965" s="13"/>
      <c r="AI965" s="13"/>
      <c r="AJ965" s="13"/>
    </row>
    <row r="966" spans="24:36">
      <c r="AD966" s="13"/>
      <c r="AE966" s="13"/>
      <c r="AF966" s="13"/>
      <c r="AG966" s="13"/>
      <c r="AH966" s="13"/>
      <c r="AI966" s="13"/>
    </row>
    <row r="967" spans="24:36">
      <c r="AD967" s="13"/>
      <c r="AE967" s="13"/>
      <c r="AF967" s="13"/>
      <c r="AG967" s="13"/>
      <c r="AH967" s="13"/>
      <c r="AI967" s="13"/>
    </row>
    <row r="968" spans="24:36">
      <c r="AD968" s="13"/>
      <c r="AE968" s="13"/>
      <c r="AF968" s="13"/>
      <c r="AG968" s="13"/>
      <c r="AH968" s="13"/>
      <c r="AI968" s="13"/>
    </row>
    <row r="969" spans="24:36">
      <c r="AD969" s="13"/>
      <c r="AE969" s="13"/>
      <c r="AF969" s="13"/>
      <c r="AG969" s="13"/>
      <c r="AH969" s="13"/>
      <c r="AI969" s="13"/>
    </row>
  </sheetData>
  <sheetProtection algorithmName="SHA-512" hashValue="aeMU18hHMlplyQI8K2p6SjPjvus/eUpX03r7qoHwQPlsSYQibIUmw6z/f1GM3jBm6YpqevU5GHfwdSjTZMOTAA==" saltValue="3rErkv2EoED2porW3ribUA==" spinCount="100000" sheet="1" selectLockedCells="1"/>
  <mergeCells count="34">
    <mergeCell ref="AE3:AI3"/>
    <mergeCell ref="AE12:AI12"/>
    <mergeCell ref="AE14:AI14"/>
    <mergeCell ref="AE15:AI15"/>
    <mergeCell ref="AE10:AI10"/>
    <mergeCell ref="AE5:AI5"/>
    <mergeCell ref="AE7:AI7"/>
    <mergeCell ref="AE6:AI6"/>
    <mergeCell ref="AE11:AI11"/>
    <mergeCell ref="AE4:AI4"/>
    <mergeCell ref="AE9:AI9"/>
    <mergeCell ref="AE8:AI8"/>
    <mergeCell ref="AE13:AI13"/>
    <mergeCell ref="A2:I2"/>
    <mergeCell ref="A19:I19"/>
    <mergeCell ref="A39:I39"/>
    <mergeCell ref="A77:I77"/>
    <mergeCell ref="A100:I100"/>
    <mergeCell ref="A57:I57"/>
    <mergeCell ref="AE16:AI16"/>
    <mergeCell ref="A280:I280"/>
    <mergeCell ref="J101:Q113"/>
    <mergeCell ref="AE17:AI17"/>
    <mergeCell ref="A262:I262"/>
    <mergeCell ref="A114:I114"/>
    <mergeCell ref="A179:I179"/>
    <mergeCell ref="A203:I203"/>
    <mergeCell ref="A244:I244"/>
    <mergeCell ref="L335:P349"/>
    <mergeCell ref="AE19:AI19"/>
    <mergeCell ref="AE18:AI18"/>
    <mergeCell ref="A350:I350"/>
    <mergeCell ref="A300:I300"/>
    <mergeCell ref="A123:I123"/>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8"/>
  <dimension ref="A1:B2"/>
  <sheetViews>
    <sheetView workbookViewId="0"/>
  </sheetViews>
  <sheetFormatPr baseColWidth="10" defaultRowHeight="14.4"/>
  <sheetData>
    <row r="1" spans="1:2">
      <c r="A1" t="s">
        <v>36</v>
      </c>
      <c r="B1" t="s">
        <v>37</v>
      </c>
    </row>
    <row r="2" spans="1:2">
      <c r="A2" t="s">
        <v>38</v>
      </c>
      <c r="B2" t="s">
        <v>39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rgb="FFFFFF00"/>
  </sheetPr>
  <dimension ref="A1:I160"/>
  <sheetViews>
    <sheetView zoomScale="110" zoomScaleNormal="110" workbookViewId="0">
      <selection activeCell="A2" sqref="A2"/>
    </sheetView>
  </sheetViews>
  <sheetFormatPr baseColWidth="10" defaultRowHeight="14.4"/>
  <cols>
    <col min="1" max="1" width="34.109375" style="65" customWidth="1"/>
    <col min="2" max="3" width="19.6640625" style="38" customWidth="1"/>
    <col min="4" max="4" width="22.88671875" style="38" customWidth="1"/>
    <col min="5" max="5" width="9.5546875" style="38" customWidth="1"/>
    <col min="6" max="6" width="13" style="38" customWidth="1"/>
    <col min="7" max="7" width="16.33203125" style="38" customWidth="1"/>
    <col min="8" max="8" width="11.44140625" style="38" customWidth="1"/>
  </cols>
  <sheetData>
    <row r="1" spans="1:8" ht="15" thickBot="1">
      <c r="A1" s="1105" t="s">
        <v>850</v>
      </c>
      <c r="B1" s="65"/>
      <c r="C1" s="66" t="s">
        <v>249</v>
      </c>
    </row>
    <row r="2" spans="1:8" ht="63.75" customHeight="1" thickBot="1">
      <c r="A2" s="876" t="s">
        <v>250</v>
      </c>
      <c r="B2" s="1128" t="s">
        <v>612</v>
      </c>
      <c r="C2" s="1129"/>
      <c r="D2" s="1130"/>
      <c r="E2" s="67"/>
      <c r="F2" s="67"/>
      <c r="G2" s="67"/>
      <c r="H2" s="67"/>
    </row>
    <row r="3" spans="1:8">
      <c r="A3" s="482" t="s">
        <v>730</v>
      </c>
      <c r="B3" s="877">
        <v>2025</v>
      </c>
      <c r="C3" s="68"/>
      <c r="D3" s="69"/>
      <c r="E3" s="67"/>
      <c r="F3" s="67"/>
      <c r="G3" s="67"/>
      <c r="H3" s="67"/>
    </row>
    <row r="4" spans="1:8">
      <c r="A4" s="483" t="s">
        <v>251</v>
      </c>
      <c r="B4" s="1134"/>
      <c r="C4" s="1134"/>
      <c r="D4" s="1135"/>
      <c r="E4" s="67"/>
      <c r="F4" s="67"/>
      <c r="G4" s="67"/>
      <c r="H4" s="67"/>
    </row>
    <row r="5" spans="1:8">
      <c r="A5" s="484" t="s">
        <v>252</v>
      </c>
      <c r="B5" s="1136"/>
      <c r="C5" s="1137"/>
      <c r="D5" s="1138"/>
      <c r="E5" s="67"/>
      <c r="F5" s="67"/>
      <c r="G5" s="67"/>
      <c r="H5" s="67"/>
    </row>
    <row r="6" spans="1:8">
      <c r="A6" s="484" t="s">
        <v>253</v>
      </c>
      <c r="B6" s="1136"/>
      <c r="C6" s="1137"/>
      <c r="D6" s="1138"/>
      <c r="E6" s="67"/>
      <c r="F6" s="67"/>
      <c r="G6" s="67"/>
      <c r="H6" s="67"/>
    </row>
    <row r="7" spans="1:8">
      <c r="A7" s="484" t="s">
        <v>254</v>
      </c>
      <c r="B7" s="1136"/>
      <c r="C7" s="1137"/>
      <c r="D7" s="1138"/>
      <c r="E7" s="71"/>
      <c r="F7" s="67"/>
      <c r="G7" s="67"/>
      <c r="H7" s="67"/>
    </row>
    <row r="8" spans="1:8">
      <c r="A8" s="484" t="s">
        <v>255</v>
      </c>
      <c r="B8" s="1136"/>
      <c r="C8" s="1139"/>
      <c r="D8" s="72"/>
      <c r="E8" s="67"/>
      <c r="F8" s="67"/>
      <c r="G8" s="67"/>
      <c r="H8" s="67"/>
    </row>
    <row r="9" spans="1:8">
      <c r="A9" s="485" t="s">
        <v>256</v>
      </c>
      <c r="B9" s="1132"/>
      <c r="C9" s="1132"/>
      <c r="D9" s="1133"/>
      <c r="E9" s="71"/>
      <c r="F9" s="67"/>
      <c r="G9" s="67"/>
      <c r="H9" s="67"/>
    </row>
    <row r="10" spans="1:8" ht="15" thickBot="1">
      <c r="A10" s="486" t="s">
        <v>230</v>
      </c>
      <c r="B10" s="1140"/>
      <c r="C10" s="1141"/>
      <c r="D10" s="1142"/>
      <c r="E10" s="67"/>
      <c r="F10" s="67"/>
      <c r="G10" s="67"/>
      <c r="H10" s="67"/>
    </row>
    <row r="11" spans="1:8" ht="16.2" thickBot="1">
      <c r="A11" s="1147" t="s">
        <v>477</v>
      </c>
      <c r="B11" s="1148"/>
      <c r="C11" s="1148"/>
      <c r="D11" s="1148"/>
      <c r="E11"/>
      <c r="F11"/>
      <c r="G11"/>
      <c r="H11"/>
    </row>
    <row r="12" spans="1:8">
      <c r="A12" s="487" t="s">
        <v>252</v>
      </c>
      <c r="B12" s="1143"/>
      <c r="C12" s="1144"/>
      <c r="D12" s="1145"/>
      <c r="E12"/>
      <c r="F12"/>
      <c r="G12"/>
      <c r="H12"/>
    </row>
    <row r="13" spans="1:8">
      <c r="A13" s="484" t="s">
        <v>253</v>
      </c>
      <c r="B13" s="1146"/>
      <c r="C13" s="1137"/>
      <c r="D13" s="1138"/>
      <c r="E13"/>
      <c r="F13"/>
      <c r="G13"/>
      <c r="H13"/>
    </row>
    <row r="14" spans="1:8">
      <c r="A14" s="484" t="s">
        <v>254</v>
      </c>
      <c r="B14" s="1146"/>
      <c r="C14" s="1137"/>
      <c r="D14" s="1138"/>
      <c r="E14"/>
      <c r="F14"/>
      <c r="G14"/>
      <c r="H14"/>
    </row>
    <row r="15" spans="1:8">
      <c r="A15" s="484" t="s">
        <v>257</v>
      </c>
      <c r="B15" s="1146"/>
      <c r="C15" s="1139"/>
      <c r="D15" s="72"/>
      <c r="E15"/>
      <c r="F15"/>
      <c r="G15"/>
      <c r="H15"/>
    </row>
    <row r="16" spans="1:8">
      <c r="A16" s="488" t="s">
        <v>256</v>
      </c>
      <c r="B16" s="1131"/>
      <c r="C16" s="1132"/>
      <c r="D16" s="1133"/>
      <c r="E16"/>
      <c r="F16"/>
      <c r="G16"/>
      <c r="H16"/>
    </row>
    <row r="17" spans="1:9">
      <c r="A17" s="488" t="s">
        <v>258</v>
      </c>
      <c r="B17" s="1125"/>
      <c r="C17" s="1126"/>
      <c r="D17" s="1127"/>
      <c r="E17"/>
      <c r="F17"/>
      <c r="G17"/>
      <c r="H17"/>
    </row>
    <row r="18" spans="1:9" ht="15" thickBot="1">
      <c r="A18" s="489" t="s">
        <v>221</v>
      </c>
      <c r="B18" s="1149"/>
      <c r="C18" s="1150"/>
      <c r="D18" s="1151"/>
      <c r="E18"/>
      <c r="F18"/>
      <c r="G18"/>
      <c r="H18"/>
    </row>
    <row r="19" spans="1:9" ht="9" customHeight="1" thickBot="1">
      <c r="A19" s="946"/>
      <c r="B19" s="1152"/>
      <c r="C19" s="1152"/>
      <c r="D19" s="1152"/>
      <c r="E19"/>
      <c r="F19"/>
      <c r="G19"/>
      <c r="H19"/>
    </row>
    <row r="20" spans="1:9" ht="20.100000000000001" customHeight="1" thickBot="1">
      <c r="A20" s="1025" t="s">
        <v>259</v>
      </c>
      <c r="B20" s="1153"/>
      <c r="C20" s="1154"/>
      <c r="D20" s="1155"/>
      <c r="E20"/>
      <c r="F20"/>
      <c r="G20"/>
      <c r="H20" s="397"/>
      <c r="I20" s="397"/>
    </row>
    <row r="21" spans="1:9" hidden="1">
      <c r="A21" s="1022"/>
      <c r="B21" s="1023"/>
      <c r="C21" s="1024"/>
      <c r="D21" s="1024"/>
      <c r="E21"/>
      <c r="F21"/>
      <c r="G21"/>
      <c r="H21" s="397"/>
      <c r="I21" s="397"/>
    </row>
    <row r="22" spans="1:9" ht="20.100000000000001" customHeight="1">
      <c r="A22" s="1162" t="s">
        <v>723</v>
      </c>
      <c r="B22" s="1163"/>
      <c r="C22" s="1164"/>
      <c r="D22" s="1165"/>
      <c r="E22"/>
      <c r="F22"/>
      <c r="G22"/>
      <c r="H22" s="397"/>
      <c r="I22" s="397"/>
    </row>
    <row r="23" spans="1:9" ht="20.100000000000001" customHeight="1">
      <c r="A23" s="857" t="s">
        <v>260</v>
      </c>
      <c r="B23" s="851"/>
      <c r="C23" s="1160"/>
      <c r="D23" s="1161"/>
    </row>
    <row r="24" spans="1:9" ht="9" hidden="1" customHeight="1">
      <c r="A24" s="1168"/>
      <c r="B24" s="1169"/>
      <c r="C24" s="1169"/>
      <c r="D24" s="1170"/>
    </row>
    <row r="25" spans="1:9" ht="20.100000000000001" customHeight="1" thickBot="1">
      <c r="A25" s="1026" t="s">
        <v>724</v>
      </c>
      <c r="B25" s="1041">
        <v>1</v>
      </c>
      <c r="C25" s="1166"/>
      <c r="D25" s="1167"/>
    </row>
    <row r="26" spans="1:9" ht="9" customHeight="1" thickBot="1">
      <c r="A26" s="70"/>
      <c r="B26" s="73"/>
      <c r="C26" s="73"/>
      <c r="D26" s="73"/>
    </row>
    <row r="27" spans="1:9" ht="17.399999999999999" customHeight="1" thickBot="1">
      <c r="A27" s="1002" t="s">
        <v>719</v>
      </c>
      <c r="B27" s="1003">
        <v>1</v>
      </c>
      <c r="C27" s="1171" t="s">
        <v>720</v>
      </c>
      <c r="D27" s="1172"/>
    </row>
    <row r="28" spans="1:9" ht="9" customHeight="1">
      <c r="A28" s="70"/>
      <c r="B28" s="73"/>
      <c r="C28" s="73"/>
      <c r="D28" s="73"/>
    </row>
    <row r="29" spans="1:9">
      <c r="A29" s="857" t="s">
        <v>361</v>
      </c>
      <c r="B29" s="852">
        <v>39</v>
      </c>
      <c r="C29" s="1156" t="s">
        <v>387</v>
      </c>
      <c r="D29" s="1158">
        <f>'Netto JAZ'!C29</f>
        <v>1603.88</v>
      </c>
    </row>
    <row r="30" spans="1:9">
      <c r="A30" s="858" t="s">
        <v>362</v>
      </c>
      <c r="B30" s="853">
        <v>30</v>
      </c>
      <c r="C30" s="1157"/>
      <c r="D30" s="1159"/>
    </row>
    <row r="31" spans="1:9" ht="9" customHeight="1">
      <c r="A31" s="847"/>
      <c r="B31" s="849"/>
      <c r="C31" s="848"/>
      <c r="D31" s="850"/>
    </row>
    <row r="32" spans="1:9" ht="24" customHeight="1">
      <c r="A32" s="857" t="s">
        <v>478</v>
      </c>
      <c r="B32" s="854"/>
      <c r="C32" s="77"/>
      <c r="D32" s="78"/>
    </row>
    <row r="33" spans="1:8" ht="24" customHeight="1">
      <c r="A33" s="858" t="s">
        <v>345</v>
      </c>
      <c r="B33" s="855"/>
      <c r="C33" s="80" t="s">
        <v>647</v>
      </c>
      <c r="D33" s="761"/>
    </row>
    <row r="34" spans="1:8" ht="8.25" customHeight="1" thickBot="1">
      <c r="A34" s="1017"/>
      <c r="B34" s="1016"/>
      <c r="C34" s="1015"/>
      <c r="D34" s="1018"/>
    </row>
    <row r="35" spans="1:8" ht="17.399999999999999" customHeight="1" thickBot="1">
      <c r="A35" s="859" t="s">
        <v>621</v>
      </c>
      <c r="B35" s="865" t="s">
        <v>58</v>
      </c>
      <c r="C35" s="866" t="s">
        <v>622</v>
      </c>
      <c r="D35" s="1034" t="s">
        <v>623</v>
      </c>
    </row>
    <row r="36" spans="1:8" ht="22.95" customHeight="1">
      <c r="A36" s="920" t="s">
        <v>651</v>
      </c>
      <c r="B36" s="863">
        <f>C36+D36</f>
        <v>75</v>
      </c>
      <c r="C36" s="861">
        <v>60</v>
      </c>
      <c r="D36" s="1027">
        <v>15</v>
      </c>
    </row>
    <row r="37" spans="1:8" ht="24" customHeight="1" thickBot="1">
      <c r="A37" s="921" t="s">
        <v>436</v>
      </c>
      <c r="B37" s="864">
        <f>C37+D37</f>
        <v>65</v>
      </c>
      <c r="C37" s="862">
        <v>60</v>
      </c>
      <c r="D37" s="1028">
        <v>5</v>
      </c>
    </row>
    <row r="38" spans="1:8" ht="14.4" customHeight="1" thickBot="1">
      <c r="A38" s="1002"/>
      <c r="B38" s="1019"/>
      <c r="C38" s="1020"/>
      <c r="D38" s="1021"/>
    </row>
    <row r="39" spans="1:8" ht="24" customHeight="1" thickBot="1">
      <c r="A39" s="1175" t="s">
        <v>652</v>
      </c>
      <c r="B39" s="1176"/>
      <c r="C39" s="1176"/>
      <c r="D39" s="915"/>
    </row>
    <row r="40" spans="1:8" ht="7.2" customHeight="1" thickBot="1">
      <c r="A40" s="84"/>
      <c r="B40" s="73"/>
      <c r="C40" s="73"/>
      <c r="D40" s="73"/>
    </row>
    <row r="41" spans="1:8" ht="15" thickBot="1">
      <c r="A41" s="860"/>
      <c r="B41" s="856" t="s">
        <v>266</v>
      </c>
      <c r="C41" s="480" t="s">
        <v>267</v>
      </c>
      <c r="D41" s="481" t="s">
        <v>268</v>
      </c>
    </row>
    <row r="42" spans="1:8">
      <c r="A42" s="1042" t="s">
        <v>344</v>
      </c>
      <c r="B42" s="691">
        <f>Basisleistung!L3</f>
        <v>0</v>
      </c>
      <c r="C42" s="757"/>
      <c r="D42" s="555">
        <f>IF(ISERROR(B42/C42-100%),0,B42/C42-100%)</f>
        <v>0</v>
      </c>
      <c r="E42"/>
      <c r="F42"/>
      <c r="G42"/>
      <c r="H42" s="88"/>
    </row>
    <row r="43" spans="1:8">
      <c r="A43" s="1043" t="s">
        <v>486</v>
      </c>
      <c r="B43" s="692">
        <f>Basisleistung!L64</f>
        <v>0</v>
      </c>
      <c r="C43" s="759"/>
      <c r="D43" s="640">
        <f t="shared" ref="D43:D44" si="0">IF(ISERROR(B43/C43-100%),0,B43/C43-100%)</f>
        <v>0</v>
      </c>
      <c r="E43"/>
      <c r="F43"/>
      <c r="G43"/>
      <c r="H43" s="89"/>
    </row>
    <row r="44" spans="1:8" ht="14.4" customHeight="1">
      <c r="A44" s="1044" t="str">
        <f>IF(B44="","",IF(D39=1,"Fachleistung Assistenz","Fachleistung qualifizierte Assistenz"))</f>
        <v/>
      </c>
      <c r="B44" s="693" t="str">
        <f>IF(B27=1,IF('(A) Personal'!C42=0,"",IF(D39=1,'persabh. Leist.'!L41,'persabh. Leist.'!L6)),IF('(B) Personal'!C42=0,"",IF(D39=1,'persabh. Leist.'!L41,'persabh. Leist.'!L6)))</f>
        <v/>
      </c>
      <c r="C44" s="760"/>
      <c r="D44" s="556">
        <f t="shared" si="0"/>
        <v>0</v>
      </c>
      <c r="E44"/>
      <c r="F44"/>
      <c r="G44"/>
      <c r="H44" s="89"/>
    </row>
    <row r="45" spans="1:8" ht="14.4" customHeight="1" thickBot="1">
      <c r="A45" s="1045" t="str">
        <f>IF(OR(B45="",D39=1),"","Fachleistung begleitende Assistenz")</f>
        <v/>
      </c>
      <c r="B45" s="694" t="str">
        <f>IF(B27=1,IF('(A) Personal'!C43=0,"",IF(D39=1,"",'persabh. Leist.'!L19)),IF('(B) Personal'!C43=0,"",IF(D39=1,"",'persabh. Leist.'!L19)))</f>
        <v/>
      </c>
      <c r="C45" s="758"/>
      <c r="D45" s="557">
        <f>IF(D39=1,"",IF(ISERROR(B45/C45-100%),0,B45/C45-100%))</f>
        <v>0</v>
      </c>
      <c r="E45"/>
      <c r="F45"/>
      <c r="G45"/>
      <c r="H45" s="89"/>
    </row>
    <row r="46" spans="1:8" ht="9" customHeight="1" thickBot="1">
      <c r="A46" s="1046"/>
      <c r="B46" s="398"/>
      <c r="C46"/>
      <c r="D46"/>
      <c r="E46"/>
      <c r="F46"/>
      <c r="G46"/>
      <c r="H46" s="89"/>
    </row>
    <row r="47" spans="1:8" ht="15" thickBot="1">
      <c r="A47" s="1047" t="s">
        <v>487</v>
      </c>
      <c r="B47" s="553" t="s">
        <v>266</v>
      </c>
      <c r="C47" s="551" t="s">
        <v>267</v>
      </c>
      <c r="D47" s="552" t="s">
        <v>268</v>
      </c>
      <c r="E47"/>
      <c r="F47"/>
      <c r="G47"/>
      <c r="H47"/>
    </row>
    <row r="48" spans="1:8">
      <c r="A48" s="1048" t="str">
        <f>IF(D39=1,"Assistenz nach § 78 SGB Abs. 2 SGB IX","Qualifizierte Assistenz")</f>
        <v>Qualifizierte Assistenz</v>
      </c>
      <c r="B48" s="695">
        <f>IF(OR(ISERROR(B42+B44),B44=0),0,B42+B44)</f>
        <v>0</v>
      </c>
      <c r="C48" s="757"/>
      <c r="D48" s="558">
        <f>IF(ISERROR(B48/C48-100%),0,B48/C48-100%)</f>
        <v>0</v>
      </c>
      <c r="E48"/>
      <c r="F48"/>
      <c r="G48"/>
      <c r="H48"/>
    </row>
    <row r="49" spans="1:8" ht="15" thickBot="1">
      <c r="A49" s="1049" t="str">
        <f>IF(OR(B49="",D39=1),"","Begleitende Assistenz")</f>
        <v/>
      </c>
      <c r="B49" s="696" t="str">
        <f>IF(OR(B39=1,ISERROR(B42+B45)),"",B42+B45)</f>
        <v/>
      </c>
      <c r="C49" s="758"/>
      <c r="D49" s="559">
        <f>IF(D39=1,"",IF(ISERROR(B49/C49-100%),0,B49/C49-100%))</f>
        <v>0</v>
      </c>
      <c r="E49"/>
      <c r="F49"/>
      <c r="G49"/>
      <c r="H49"/>
    </row>
    <row r="50" spans="1:8" ht="15" thickBot="1">
      <c r="A50"/>
      <c r="B50"/>
      <c r="C50"/>
      <c r="D50"/>
      <c r="E50"/>
      <c r="F50"/>
      <c r="G50"/>
      <c r="H50"/>
    </row>
    <row r="51" spans="1:8" ht="28.95" customHeight="1" thickBot="1">
      <c r="A51" s="707" t="s">
        <v>390</v>
      </c>
      <c r="B51" s="1177" t="str">
        <f>IF(D39=1,"Assistenz nach § 78 Abs. 2 SGB IX","Qualifizierte
Assistenz")</f>
        <v>Qualifizierte
Assistenz</v>
      </c>
      <c r="C51" s="1178"/>
      <c r="D51" s="907" t="str">
        <f>IF(D39=1,"","Begleitende
Assistenz")</f>
        <v>Begleitende
Assistenz</v>
      </c>
      <c r="E51"/>
      <c r="F51"/>
      <c r="G51"/>
      <c r="H51"/>
    </row>
    <row r="52" spans="1:8">
      <c r="A52" s="689" t="s">
        <v>391</v>
      </c>
      <c r="B52" s="1179">
        <f>IF(ISERROR(Einsatzpauschalen!B14),0,Einsatzpauschalen!B14)</f>
        <v>0</v>
      </c>
      <c r="C52" s="1180"/>
      <c r="D52" s="697">
        <f>IF($D$39=1,"",Einsatzpauschalen!B28)</f>
        <v>0</v>
      </c>
      <c r="E52"/>
      <c r="F52"/>
      <c r="G52"/>
      <c r="H52"/>
    </row>
    <row r="53" spans="1:8">
      <c r="A53" s="690" t="str">
        <f>IF(Einsatzpauschalen!C10&gt;0,CONCATENATE("außerorts"," ",Einsatzpauschalen!$C$10," Kilometer"),"")</f>
        <v/>
      </c>
      <c r="B53" s="1181">
        <f>IF(ISERROR(Einsatzpauschalen!C14),0,Einsatzpauschalen!C14)</f>
        <v>0</v>
      </c>
      <c r="C53" s="1182"/>
      <c r="D53" s="698">
        <f>IF($D$39=1,"",Einsatzpauschalen!C28)</f>
        <v>0</v>
      </c>
      <c r="E53"/>
      <c r="F53"/>
      <c r="G53"/>
      <c r="H53"/>
    </row>
    <row r="54" spans="1:8">
      <c r="A54" s="690" t="str">
        <f>IF(Einsatzpauschalen!D10&gt;0,CONCATENATE("außerorts"," ",Einsatzpauschalen!$D$10," Kilometer"),"")</f>
        <v/>
      </c>
      <c r="B54" s="1181">
        <f>IF(ISERROR(Einsatzpauschalen!D14),0,Einsatzpauschalen!D14)</f>
        <v>0</v>
      </c>
      <c r="C54" s="1182"/>
      <c r="D54" s="698">
        <f>IF($D$39=1,"",Einsatzpauschalen!D28)</f>
        <v>0</v>
      </c>
      <c r="E54"/>
      <c r="F54"/>
      <c r="G54"/>
      <c r="H54"/>
    </row>
    <row r="55" spans="1:8" ht="15" thickBot="1">
      <c r="A55" s="1050" t="str">
        <f>IF(Einsatzpauschalen!E10&gt;0,CONCATENATE("außerorts"," ",Einsatzpauschalen!$E$10," Kilometer"),"")</f>
        <v/>
      </c>
      <c r="B55" s="1185">
        <f>IF(ISERROR(Einsatzpauschalen!E14),0,Einsatzpauschalen!E14)</f>
        <v>0</v>
      </c>
      <c r="C55" s="1186"/>
      <c r="D55" s="699">
        <f>IF($D$39=1,"",Einsatzpauschalen!E28)</f>
        <v>0</v>
      </c>
      <c r="E55"/>
      <c r="F55"/>
      <c r="G55"/>
      <c r="H55"/>
    </row>
    <row r="56" spans="1:8" ht="15" thickBot="1">
      <c r="A56" s="51"/>
      <c r="B56" s="700"/>
      <c r="C56" s="700"/>
      <c r="D56" s="701"/>
      <c r="E56"/>
      <c r="F56"/>
      <c r="G56"/>
      <c r="H56"/>
    </row>
    <row r="57" spans="1:8">
      <c r="A57" s="706" t="s">
        <v>541</v>
      </c>
      <c r="B57" s="1183" t="s">
        <v>542</v>
      </c>
      <c r="C57" s="1183"/>
      <c r="D57" s="1184"/>
      <c r="E57"/>
      <c r="F57"/>
      <c r="G57"/>
      <c r="H57"/>
    </row>
    <row r="58" spans="1:8" ht="15" thickBot="1">
      <c r="A58" s="705"/>
      <c r="B58" s="754"/>
      <c r="C58" s="755"/>
      <c r="D58" s="756"/>
      <c r="E58"/>
      <c r="F58"/>
      <c r="G58"/>
      <c r="H58"/>
    </row>
    <row r="59" spans="1:8" ht="16.5" customHeight="1" thickBot="1">
      <c r="A59" s="704" t="s">
        <v>590</v>
      </c>
      <c r="B59" s="708" t="str">
        <f>IF(B58&gt;0,$B$48/B58,"")</f>
        <v/>
      </c>
      <c r="C59" s="709" t="str">
        <f t="shared" ref="C59:D59" si="1">IF(C58&gt;0,$B$48/C58,"")</f>
        <v/>
      </c>
      <c r="D59" s="710" t="str">
        <f t="shared" si="1"/>
        <v/>
      </c>
      <c r="E59"/>
      <c r="F59"/>
      <c r="G59"/>
      <c r="H59"/>
    </row>
    <row r="60" spans="1:8" ht="7.5" customHeight="1">
      <c r="A60" s="1"/>
      <c r="B60" s="702"/>
      <c r="C60" s="702"/>
      <c r="D60" s="703"/>
      <c r="E60"/>
      <c r="F60"/>
      <c r="G60"/>
      <c r="H60"/>
    </row>
    <row r="61" spans="1:8" ht="8.25" customHeight="1">
      <c r="A61"/>
      <c r="B61"/>
      <c r="C61"/>
      <c r="D61"/>
      <c r="E61"/>
      <c r="F61"/>
      <c r="G61"/>
      <c r="H61"/>
    </row>
    <row r="62" spans="1:8" ht="51" customHeight="1" thickBot="1">
      <c r="A62" s="1173" t="s">
        <v>270</v>
      </c>
      <c r="B62" s="1174"/>
      <c r="C62" s="1174"/>
      <c r="D62" s="1174"/>
      <c r="E62"/>
      <c r="F62"/>
      <c r="G62"/>
      <c r="H62"/>
    </row>
    <row r="63" spans="1:8">
      <c r="A63" s="711" t="s">
        <v>271</v>
      </c>
      <c r="B63" s="90"/>
      <c r="C63" s="713"/>
      <c r="D63" s="714"/>
      <c r="E63"/>
      <c r="F63"/>
      <c r="G63"/>
      <c r="H63"/>
    </row>
    <row r="64" spans="1:8">
      <c r="A64" s="91"/>
      <c r="B64" s="92"/>
      <c r="C64" s="92"/>
      <c r="D64" s="93"/>
      <c r="E64"/>
      <c r="F64"/>
      <c r="G64"/>
      <c r="H64"/>
    </row>
    <row r="65" spans="1:8">
      <c r="A65" s="91"/>
      <c r="B65" s="712"/>
      <c r="C65" s="712"/>
      <c r="D65" s="93"/>
      <c r="E65"/>
      <c r="F65"/>
      <c r="G65"/>
      <c r="H65"/>
    </row>
    <row r="66" spans="1:8">
      <c r="A66" s="95" t="s">
        <v>272</v>
      </c>
      <c r="B66" s="96"/>
      <c r="C66" s="96" t="s">
        <v>273</v>
      </c>
      <c r="D66" s="97"/>
      <c r="E66"/>
      <c r="F66"/>
      <c r="G66"/>
      <c r="H66"/>
    </row>
    <row r="67" spans="1:8">
      <c r="A67" s="94"/>
      <c r="B67" s="94"/>
      <c r="C67" s="94"/>
      <c r="D67" s="94"/>
      <c r="E67"/>
      <c r="F67"/>
      <c r="G67"/>
      <c r="H67"/>
    </row>
    <row r="68" spans="1:8">
      <c r="A68" s="94"/>
      <c r="B68" s="94"/>
      <c r="C68" s="94"/>
      <c r="D68" s="94"/>
      <c r="E68"/>
      <c r="F68"/>
      <c r="G68"/>
      <c r="H68"/>
    </row>
    <row r="69" spans="1:8">
      <c r="A69" s="98"/>
      <c r="B69" s="73"/>
      <c r="C69" s="73"/>
      <c r="D69" s="73"/>
      <c r="E69"/>
      <c r="F69"/>
      <c r="G69"/>
      <c r="H69"/>
    </row>
    <row r="70" spans="1:8">
      <c r="A70" s="98"/>
      <c r="B70" s="73"/>
      <c r="C70" s="73"/>
      <c r="D70" s="73"/>
      <c r="E70"/>
      <c r="F70"/>
      <c r="G70"/>
      <c r="H70"/>
    </row>
    <row r="71" spans="1:8">
      <c r="A71" s="98"/>
      <c r="B71" s="73"/>
      <c r="C71" s="73"/>
      <c r="D71" s="73"/>
      <c r="E71"/>
      <c r="F71"/>
      <c r="G71"/>
      <c r="H71"/>
    </row>
    <row r="72" spans="1:8">
      <c r="A72" s="98"/>
      <c r="B72" s="73"/>
      <c r="C72" s="73"/>
      <c r="D72" s="73"/>
      <c r="E72" s="73"/>
      <c r="F72" s="73"/>
      <c r="G72" s="73"/>
      <c r="H72" s="73"/>
    </row>
    <row r="73" spans="1:8">
      <c r="A73" s="98"/>
      <c r="B73" s="73"/>
      <c r="C73" s="73"/>
      <c r="D73" s="73"/>
      <c r="E73" s="73"/>
      <c r="F73" s="73"/>
      <c r="G73" s="73"/>
      <c r="H73" s="73"/>
    </row>
    <row r="74" spans="1:8">
      <c r="A74" s="98"/>
      <c r="B74" s="73"/>
      <c r="C74" s="73"/>
      <c r="D74" s="73"/>
      <c r="E74" s="73"/>
      <c r="F74" s="73"/>
      <c r="G74" s="73"/>
      <c r="H74" s="73"/>
    </row>
    <row r="75" spans="1:8">
      <c r="A75" s="98"/>
      <c r="B75" s="73"/>
      <c r="C75" s="73"/>
      <c r="D75" s="73"/>
      <c r="E75" s="73"/>
      <c r="F75" s="73"/>
      <c r="G75" s="73"/>
      <c r="H75" s="73"/>
    </row>
    <row r="76" spans="1:8">
      <c r="A76" s="98"/>
      <c r="B76" s="73"/>
      <c r="C76" s="73"/>
      <c r="D76" s="73"/>
      <c r="E76" s="73"/>
      <c r="F76" s="73"/>
      <c r="G76" s="73"/>
      <c r="H76" s="73"/>
    </row>
    <row r="77" spans="1:8">
      <c r="A77" s="98"/>
      <c r="B77" s="73"/>
      <c r="C77" s="73"/>
      <c r="D77" s="73"/>
      <c r="E77" s="73"/>
      <c r="F77" s="73"/>
      <c r="G77" s="73"/>
      <c r="H77" s="73"/>
    </row>
    <row r="78" spans="1:8">
      <c r="A78" s="98"/>
      <c r="B78" s="73"/>
      <c r="C78" s="73"/>
      <c r="D78" s="73"/>
      <c r="E78" s="73"/>
      <c r="F78" s="73"/>
      <c r="G78" s="73"/>
      <c r="H78" s="73"/>
    </row>
    <row r="79" spans="1:8">
      <c r="A79" s="98"/>
      <c r="B79" s="73"/>
      <c r="C79" s="73"/>
      <c r="D79" s="73"/>
      <c r="E79" s="73"/>
      <c r="F79" s="73"/>
      <c r="G79" s="73"/>
      <c r="H79" s="73"/>
    </row>
    <row r="80" spans="1:8">
      <c r="A80" s="98"/>
      <c r="B80" s="73"/>
      <c r="C80" s="73"/>
      <c r="D80" s="73"/>
      <c r="E80" s="73"/>
      <c r="F80" s="73"/>
      <c r="G80" s="73"/>
      <c r="H80" s="73"/>
    </row>
    <row r="81" spans="1:8">
      <c r="A81" s="98"/>
      <c r="B81" s="73"/>
      <c r="C81" s="73"/>
      <c r="D81" s="73"/>
      <c r="E81" s="73"/>
      <c r="F81" s="73"/>
      <c r="G81" s="73"/>
      <c r="H81" s="73"/>
    </row>
    <row r="82" spans="1:8">
      <c r="A82" s="98"/>
      <c r="B82" s="73"/>
      <c r="C82" s="73"/>
      <c r="D82" s="73"/>
      <c r="E82" s="73"/>
      <c r="F82" s="73"/>
      <c r="G82" s="73"/>
      <c r="H82" s="73"/>
    </row>
    <row r="83" spans="1:8">
      <c r="A83" s="98"/>
      <c r="B83" s="73"/>
      <c r="C83" s="73"/>
      <c r="D83" s="73"/>
      <c r="E83" s="73"/>
      <c r="F83" s="73"/>
      <c r="G83" s="73"/>
      <c r="H83" s="73"/>
    </row>
    <row r="84" spans="1:8">
      <c r="A84" s="98"/>
      <c r="B84" s="73"/>
      <c r="C84" s="73"/>
      <c r="D84" s="73"/>
      <c r="E84" s="73"/>
      <c r="F84" s="73"/>
      <c r="G84" s="73"/>
      <c r="H84" s="73"/>
    </row>
    <row r="85" spans="1:8">
      <c r="A85" s="98"/>
      <c r="B85" s="73"/>
      <c r="C85" s="73"/>
      <c r="D85" s="73"/>
      <c r="E85" s="73"/>
      <c r="F85" s="73"/>
      <c r="G85" s="73"/>
      <c r="H85" s="73"/>
    </row>
    <row r="86" spans="1:8">
      <c r="A86" s="98"/>
      <c r="B86" s="73"/>
      <c r="C86" s="73"/>
      <c r="D86" s="73"/>
      <c r="E86" s="73"/>
      <c r="F86" s="73"/>
      <c r="G86" s="73"/>
      <c r="H86" s="73"/>
    </row>
    <row r="87" spans="1:8">
      <c r="A87" s="98"/>
      <c r="B87" s="73"/>
      <c r="C87" s="73"/>
      <c r="D87" s="73"/>
      <c r="E87" s="73"/>
      <c r="F87" s="73"/>
      <c r="G87" s="73"/>
      <c r="H87" s="73"/>
    </row>
    <row r="88" spans="1:8">
      <c r="A88" s="98"/>
      <c r="B88" s="73"/>
      <c r="C88" s="73"/>
      <c r="D88" s="73"/>
      <c r="E88" s="73"/>
      <c r="F88" s="73"/>
      <c r="G88" s="73"/>
      <c r="H88" s="73"/>
    </row>
    <row r="89" spans="1:8">
      <c r="A89" s="98"/>
      <c r="B89" s="73"/>
      <c r="C89" s="73"/>
      <c r="D89" s="73"/>
      <c r="E89" s="73"/>
      <c r="F89" s="73"/>
      <c r="G89" s="73"/>
      <c r="H89" s="73"/>
    </row>
    <row r="90" spans="1:8">
      <c r="A90" s="98"/>
      <c r="B90" s="73"/>
      <c r="C90" s="73"/>
      <c r="D90" s="73"/>
      <c r="E90" s="73"/>
      <c r="F90" s="73"/>
      <c r="G90" s="73"/>
      <c r="H90" s="73"/>
    </row>
    <row r="91" spans="1:8">
      <c r="A91" s="98"/>
      <c r="B91" s="73"/>
      <c r="C91" s="73"/>
      <c r="D91" s="73"/>
      <c r="E91" s="73"/>
      <c r="F91" s="73"/>
      <c r="G91" s="73"/>
      <c r="H91" s="73"/>
    </row>
    <row r="92" spans="1:8">
      <c r="A92" s="98"/>
      <c r="B92" s="73"/>
      <c r="C92" s="73"/>
      <c r="D92" s="73"/>
      <c r="E92" s="73"/>
      <c r="F92" s="73"/>
      <c r="G92" s="73"/>
      <c r="H92" s="73"/>
    </row>
    <row r="93" spans="1:8">
      <c r="A93" s="98"/>
      <c r="B93" s="73"/>
      <c r="C93" s="73"/>
      <c r="D93" s="73"/>
      <c r="E93" s="73"/>
      <c r="F93" s="73"/>
      <c r="G93" s="73"/>
      <c r="H93" s="73"/>
    </row>
    <row r="94" spans="1:8">
      <c r="A94" s="98"/>
      <c r="B94" s="73"/>
      <c r="C94" s="73"/>
      <c r="D94" s="73"/>
      <c r="E94" s="73"/>
      <c r="F94" s="73"/>
      <c r="G94" s="73"/>
      <c r="H94" s="73"/>
    </row>
    <row r="95" spans="1:8">
      <c r="A95" s="98"/>
      <c r="B95" s="73"/>
      <c r="C95" s="73"/>
      <c r="D95" s="73"/>
      <c r="E95" s="73"/>
      <c r="F95" s="73"/>
      <c r="G95" s="73"/>
      <c r="H95" s="73"/>
    </row>
    <row r="96" spans="1:8">
      <c r="A96" s="98"/>
      <c r="B96" s="73"/>
      <c r="C96" s="73"/>
      <c r="D96" s="73"/>
      <c r="E96" s="73"/>
      <c r="F96" s="73"/>
      <c r="G96" s="73"/>
      <c r="H96" s="73"/>
    </row>
    <row r="97" spans="1:8">
      <c r="A97" s="99"/>
      <c r="B97" s="67"/>
      <c r="C97" s="67"/>
      <c r="D97" s="67"/>
      <c r="E97" s="73"/>
      <c r="F97" s="73"/>
      <c r="G97" s="73"/>
      <c r="H97" s="73"/>
    </row>
    <row r="98" spans="1:8">
      <c r="A98" s="99"/>
      <c r="B98" s="67"/>
      <c r="C98" s="67"/>
      <c r="D98" s="67"/>
      <c r="E98" s="73"/>
      <c r="F98" s="73"/>
      <c r="G98" s="73"/>
      <c r="H98" s="73"/>
    </row>
    <row r="99" spans="1:8">
      <c r="A99" s="99"/>
      <c r="B99" s="67"/>
      <c r="C99" s="67"/>
      <c r="D99" s="67"/>
      <c r="E99" s="73"/>
      <c r="F99" s="73"/>
      <c r="G99" s="73"/>
      <c r="H99" s="73"/>
    </row>
    <row r="100" spans="1:8">
      <c r="A100" s="99"/>
      <c r="B100" s="67"/>
      <c r="C100" s="67"/>
      <c r="D100" s="67"/>
      <c r="E100" s="73"/>
      <c r="F100" s="73"/>
      <c r="G100" s="73"/>
      <c r="H100" s="73"/>
    </row>
    <row r="101" spans="1:8">
      <c r="A101" s="99"/>
      <c r="B101" s="67"/>
      <c r="C101" s="67"/>
      <c r="D101" s="67"/>
      <c r="E101" s="73"/>
      <c r="F101" s="73"/>
      <c r="G101" s="73"/>
      <c r="H101" s="73"/>
    </row>
    <row r="102" spans="1:8">
      <c r="A102" s="99"/>
      <c r="B102" s="67"/>
      <c r="C102" s="67"/>
      <c r="D102" s="67"/>
      <c r="E102" s="67"/>
      <c r="F102" s="67"/>
      <c r="G102" s="67"/>
      <c r="H102" s="67"/>
    </row>
    <row r="103" spans="1:8">
      <c r="A103" s="99"/>
      <c r="B103" s="67"/>
      <c r="C103" s="67"/>
      <c r="D103" s="67"/>
      <c r="E103" s="67"/>
      <c r="F103" s="67"/>
      <c r="G103" s="67"/>
      <c r="H103" s="67"/>
    </row>
    <row r="104" spans="1:8">
      <c r="A104" s="99"/>
      <c r="B104" s="67"/>
      <c r="C104" s="67"/>
      <c r="D104" s="67"/>
      <c r="E104" s="67"/>
      <c r="F104" s="67"/>
      <c r="G104" s="67"/>
      <c r="H104" s="67"/>
    </row>
    <row r="105" spans="1:8">
      <c r="A105" s="99"/>
      <c r="B105" s="67"/>
      <c r="C105" s="67"/>
      <c r="D105" s="67"/>
      <c r="E105" s="67"/>
      <c r="F105" s="67"/>
      <c r="G105" s="67"/>
      <c r="H105" s="67"/>
    </row>
    <row r="106" spans="1:8">
      <c r="A106" s="99"/>
      <c r="B106" s="67"/>
      <c r="C106" s="67"/>
      <c r="D106" s="67"/>
      <c r="E106" s="67"/>
      <c r="F106" s="67"/>
      <c r="G106" s="67"/>
      <c r="H106" s="67"/>
    </row>
    <row r="107" spans="1:8">
      <c r="A107" s="99"/>
      <c r="B107" s="67"/>
      <c r="C107" s="67"/>
      <c r="D107" s="67"/>
      <c r="E107" s="67"/>
      <c r="F107" s="67"/>
      <c r="G107" s="67"/>
      <c r="H107" s="67"/>
    </row>
    <row r="108" spans="1:8">
      <c r="A108" s="99"/>
      <c r="B108" s="67"/>
      <c r="C108" s="67"/>
      <c r="D108" s="67"/>
      <c r="E108" s="67"/>
      <c r="F108" s="67"/>
      <c r="G108" s="67"/>
      <c r="H108" s="67"/>
    </row>
    <row r="109" spans="1:8">
      <c r="A109" s="99"/>
      <c r="B109" s="67"/>
      <c r="C109" s="67"/>
      <c r="D109" s="67"/>
      <c r="E109" s="67"/>
      <c r="F109" s="67"/>
      <c r="G109" s="67"/>
      <c r="H109" s="67"/>
    </row>
    <row r="110" spans="1:8">
      <c r="A110" s="99"/>
      <c r="B110" s="67"/>
      <c r="C110" s="67"/>
      <c r="D110" s="67"/>
      <c r="E110" s="67"/>
      <c r="F110" s="67"/>
      <c r="G110" s="67"/>
      <c r="H110" s="67"/>
    </row>
    <row r="111" spans="1:8">
      <c r="A111" s="99"/>
      <c r="B111" s="67"/>
      <c r="C111" s="67"/>
      <c r="D111" s="67"/>
      <c r="E111" s="67"/>
      <c r="F111" s="67"/>
      <c r="G111" s="67"/>
      <c r="H111" s="67"/>
    </row>
    <row r="112" spans="1:8">
      <c r="A112" s="99"/>
      <c r="B112" s="67"/>
      <c r="C112" s="67"/>
      <c r="D112" s="67"/>
      <c r="E112" s="67"/>
      <c r="F112" s="67"/>
      <c r="G112" s="67"/>
      <c r="H112" s="67"/>
    </row>
    <row r="113" spans="1:8">
      <c r="A113" s="99"/>
      <c r="B113" s="67"/>
      <c r="C113" s="67"/>
      <c r="D113" s="67"/>
      <c r="E113" s="67"/>
      <c r="F113" s="67"/>
      <c r="G113" s="67"/>
      <c r="H113" s="67"/>
    </row>
    <row r="114" spans="1:8">
      <c r="A114" s="99"/>
      <c r="B114" s="67"/>
      <c r="C114" s="67"/>
      <c r="D114" s="67"/>
      <c r="E114" s="67"/>
      <c r="F114" s="67"/>
      <c r="G114" s="67"/>
      <c r="H114" s="67"/>
    </row>
    <row r="115" spans="1:8">
      <c r="A115" s="99"/>
      <c r="B115" s="67"/>
      <c r="C115" s="67"/>
      <c r="D115" s="67"/>
      <c r="E115" s="67"/>
      <c r="F115" s="67"/>
      <c r="G115" s="67"/>
      <c r="H115" s="67"/>
    </row>
    <row r="116" spans="1:8">
      <c r="A116" s="99"/>
      <c r="B116" s="67"/>
      <c r="C116" s="67"/>
      <c r="D116" s="67"/>
      <c r="E116" s="67"/>
      <c r="F116" s="67"/>
      <c r="G116" s="67"/>
      <c r="H116" s="67"/>
    </row>
    <row r="117" spans="1:8">
      <c r="A117" s="99"/>
      <c r="B117" s="67"/>
      <c r="C117" s="67"/>
      <c r="D117" s="67"/>
      <c r="E117" s="67"/>
      <c r="F117" s="67"/>
      <c r="G117" s="67"/>
      <c r="H117" s="67"/>
    </row>
    <row r="118" spans="1:8">
      <c r="A118" s="99"/>
      <c r="B118" s="67"/>
      <c r="C118" s="67"/>
      <c r="D118" s="67"/>
      <c r="E118" s="67"/>
      <c r="F118" s="67"/>
      <c r="G118" s="67"/>
      <c r="H118" s="67"/>
    </row>
    <row r="119" spans="1:8">
      <c r="A119" s="99"/>
      <c r="B119" s="67"/>
      <c r="C119" s="67"/>
      <c r="D119" s="67"/>
      <c r="E119" s="67"/>
      <c r="F119" s="67"/>
      <c r="G119" s="67"/>
      <c r="H119" s="67"/>
    </row>
    <row r="120" spans="1:8">
      <c r="A120" s="99"/>
      <c r="B120" s="67"/>
      <c r="C120" s="67"/>
      <c r="D120" s="67"/>
      <c r="E120" s="67"/>
      <c r="F120" s="67"/>
      <c r="G120" s="67"/>
      <c r="H120" s="67"/>
    </row>
    <row r="121" spans="1:8">
      <c r="A121" s="99"/>
      <c r="B121" s="67"/>
      <c r="C121" s="67"/>
      <c r="D121" s="67"/>
      <c r="E121" s="67"/>
      <c r="F121" s="67"/>
      <c r="G121" s="67"/>
      <c r="H121" s="67"/>
    </row>
    <row r="122" spans="1:8">
      <c r="A122" s="99"/>
      <c r="B122" s="67"/>
      <c r="C122" s="67"/>
      <c r="D122" s="67"/>
      <c r="E122" s="67"/>
      <c r="F122" s="67"/>
      <c r="G122" s="67"/>
      <c r="H122" s="67"/>
    </row>
    <row r="123" spans="1:8">
      <c r="A123" s="99"/>
      <c r="B123" s="67"/>
      <c r="C123" s="67"/>
      <c r="D123" s="67"/>
      <c r="E123" s="67"/>
      <c r="F123" s="67"/>
      <c r="G123" s="67"/>
      <c r="H123" s="67"/>
    </row>
    <row r="124" spans="1:8">
      <c r="A124" s="99"/>
      <c r="B124" s="67"/>
      <c r="C124" s="67"/>
      <c r="D124" s="67"/>
      <c r="E124" s="67"/>
      <c r="F124" s="67"/>
      <c r="G124" s="67"/>
      <c r="H124" s="67"/>
    </row>
    <row r="125" spans="1:8">
      <c r="A125" s="99"/>
      <c r="B125" s="67"/>
      <c r="C125" s="67"/>
      <c r="D125" s="67"/>
      <c r="E125" s="67"/>
      <c r="F125" s="67"/>
      <c r="G125" s="67"/>
      <c r="H125" s="67"/>
    </row>
    <row r="126" spans="1:8">
      <c r="A126" s="99"/>
      <c r="B126" s="67"/>
      <c r="C126" s="67"/>
      <c r="D126" s="67"/>
      <c r="E126" s="67"/>
      <c r="F126" s="67"/>
      <c r="G126" s="67"/>
      <c r="H126" s="67"/>
    </row>
    <row r="127" spans="1:8">
      <c r="A127" s="99"/>
      <c r="B127" s="67"/>
      <c r="C127" s="67"/>
      <c r="D127" s="67"/>
      <c r="E127" s="67"/>
      <c r="F127" s="67"/>
      <c r="G127" s="67"/>
      <c r="H127" s="67"/>
    </row>
    <row r="128" spans="1:8">
      <c r="A128" s="99"/>
      <c r="B128" s="67"/>
      <c r="C128" s="67"/>
      <c r="D128" s="67"/>
      <c r="E128" s="67"/>
      <c r="F128" s="67"/>
      <c r="G128" s="67"/>
      <c r="H128" s="67"/>
    </row>
    <row r="129" spans="1:8">
      <c r="A129" s="99"/>
      <c r="B129" s="67"/>
      <c r="C129" s="67"/>
      <c r="D129" s="67"/>
      <c r="E129" s="67"/>
      <c r="F129" s="67"/>
      <c r="G129" s="67"/>
      <c r="H129" s="67"/>
    </row>
    <row r="130" spans="1:8">
      <c r="A130" s="99"/>
      <c r="B130" s="67"/>
      <c r="C130" s="67"/>
      <c r="D130" s="67"/>
      <c r="E130" s="67"/>
      <c r="F130" s="67"/>
      <c r="G130" s="67"/>
      <c r="H130" s="67"/>
    </row>
    <row r="131" spans="1:8">
      <c r="A131" s="99"/>
      <c r="B131" s="67"/>
      <c r="C131" s="67"/>
      <c r="D131" s="67"/>
      <c r="E131" s="67"/>
      <c r="F131" s="67"/>
      <c r="G131" s="67"/>
      <c r="H131" s="67"/>
    </row>
    <row r="132" spans="1:8">
      <c r="A132" s="99"/>
      <c r="B132" s="67"/>
      <c r="C132" s="67"/>
      <c r="D132" s="67"/>
      <c r="E132" s="67"/>
      <c r="F132" s="67"/>
      <c r="G132" s="67"/>
      <c r="H132" s="67"/>
    </row>
    <row r="133" spans="1:8">
      <c r="A133" s="99"/>
      <c r="B133" s="67"/>
      <c r="C133" s="67"/>
      <c r="D133" s="67"/>
      <c r="E133" s="67"/>
      <c r="F133" s="67"/>
      <c r="G133" s="67"/>
      <c r="H133" s="67"/>
    </row>
    <row r="134" spans="1:8">
      <c r="A134" s="99"/>
      <c r="B134" s="67"/>
      <c r="C134" s="67"/>
      <c r="D134" s="67"/>
      <c r="E134" s="67"/>
      <c r="F134" s="67"/>
      <c r="G134" s="67"/>
      <c r="H134" s="67"/>
    </row>
    <row r="135" spans="1:8">
      <c r="A135" s="99"/>
      <c r="B135" s="67"/>
      <c r="C135" s="67"/>
      <c r="D135" s="67"/>
      <c r="E135" s="67"/>
      <c r="F135" s="67"/>
      <c r="G135" s="67"/>
      <c r="H135" s="67"/>
    </row>
    <row r="136" spans="1:8">
      <c r="A136" s="99"/>
      <c r="B136" s="67"/>
      <c r="C136" s="67"/>
      <c r="D136" s="67"/>
      <c r="E136" s="67"/>
      <c r="F136" s="67"/>
      <c r="G136" s="67"/>
      <c r="H136" s="67"/>
    </row>
    <row r="137" spans="1:8">
      <c r="A137" s="99"/>
      <c r="B137" s="67"/>
      <c r="C137" s="67"/>
      <c r="D137" s="67"/>
      <c r="E137" s="67"/>
      <c r="F137" s="67"/>
      <c r="G137" s="67"/>
      <c r="H137" s="67"/>
    </row>
    <row r="138" spans="1:8">
      <c r="A138" s="99"/>
      <c r="B138" s="67"/>
      <c r="C138" s="67"/>
      <c r="D138" s="67"/>
      <c r="E138" s="67"/>
      <c r="F138" s="67"/>
      <c r="G138" s="67"/>
      <c r="H138" s="67"/>
    </row>
    <row r="139" spans="1:8">
      <c r="A139" s="99"/>
      <c r="B139" s="67"/>
      <c r="C139" s="67"/>
      <c r="D139" s="67"/>
      <c r="E139" s="67"/>
      <c r="F139" s="67"/>
      <c r="G139" s="67"/>
      <c r="H139" s="67"/>
    </row>
    <row r="140" spans="1:8">
      <c r="A140" s="99"/>
      <c r="B140" s="67"/>
      <c r="C140" s="67"/>
      <c r="D140" s="67"/>
      <c r="E140" s="67"/>
      <c r="F140" s="67"/>
      <c r="G140" s="67"/>
      <c r="H140" s="67"/>
    </row>
    <row r="141" spans="1:8">
      <c r="A141" s="99"/>
      <c r="B141" s="67"/>
      <c r="C141" s="67"/>
      <c r="D141" s="67"/>
      <c r="E141" s="67"/>
      <c r="F141" s="67"/>
      <c r="G141" s="67"/>
      <c r="H141" s="67"/>
    </row>
    <row r="142" spans="1:8">
      <c r="A142" s="99"/>
      <c r="B142" s="67"/>
      <c r="C142" s="67"/>
      <c r="D142" s="67"/>
      <c r="E142" s="67"/>
      <c r="F142" s="67"/>
      <c r="G142" s="67"/>
      <c r="H142" s="67"/>
    </row>
    <row r="143" spans="1:8">
      <c r="A143" s="99"/>
      <c r="B143" s="67"/>
      <c r="C143" s="67"/>
      <c r="D143" s="67"/>
      <c r="E143" s="67"/>
      <c r="F143" s="67"/>
      <c r="G143" s="67"/>
      <c r="H143" s="67"/>
    </row>
    <row r="144" spans="1:8">
      <c r="A144" s="99"/>
      <c r="B144" s="67"/>
      <c r="C144" s="67"/>
      <c r="D144" s="67"/>
      <c r="E144" s="67"/>
      <c r="F144" s="67"/>
      <c r="G144" s="67"/>
      <c r="H144" s="67"/>
    </row>
    <row r="145" spans="1:8">
      <c r="A145" s="99"/>
      <c r="B145" s="67"/>
      <c r="C145" s="67"/>
      <c r="D145" s="67"/>
      <c r="E145" s="67"/>
      <c r="F145" s="67"/>
      <c r="G145" s="67"/>
      <c r="H145" s="67"/>
    </row>
    <row r="146" spans="1:8">
      <c r="A146" s="99"/>
      <c r="B146" s="67"/>
      <c r="C146" s="67"/>
      <c r="D146" s="67"/>
      <c r="E146" s="67"/>
      <c r="F146" s="67"/>
      <c r="G146" s="67"/>
      <c r="H146" s="67"/>
    </row>
    <row r="147" spans="1:8">
      <c r="A147" s="99"/>
      <c r="B147" s="67"/>
      <c r="C147" s="67"/>
      <c r="D147" s="67"/>
      <c r="E147" s="67"/>
      <c r="F147" s="67"/>
      <c r="G147" s="67"/>
      <c r="H147" s="67"/>
    </row>
    <row r="148" spans="1:8">
      <c r="A148" s="99"/>
      <c r="B148" s="67"/>
      <c r="C148" s="67"/>
      <c r="D148" s="67"/>
      <c r="E148" s="67"/>
      <c r="F148" s="67"/>
      <c r="G148" s="67"/>
      <c r="H148" s="67"/>
    </row>
    <row r="149" spans="1:8">
      <c r="A149" s="99"/>
      <c r="B149" s="67"/>
      <c r="C149" s="67"/>
      <c r="D149" s="67"/>
      <c r="E149" s="67"/>
      <c r="F149" s="67"/>
      <c r="G149" s="67"/>
      <c r="H149" s="67"/>
    </row>
    <row r="150" spans="1:8">
      <c r="A150" s="99"/>
      <c r="B150" s="67"/>
      <c r="C150" s="67"/>
      <c r="D150" s="67"/>
      <c r="E150" s="67"/>
      <c r="F150" s="67"/>
      <c r="G150" s="67"/>
      <c r="H150" s="67"/>
    </row>
    <row r="151" spans="1:8">
      <c r="A151" s="99"/>
      <c r="B151" s="67"/>
      <c r="C151" s="67"/>
      <c r="D151" s="67"/>
      <c r="E151" s="67"/>
      <c r="F151" s="67"/>
      <c r="G151" s="67"/>
      <c r="H151" s="67"/>
    </row>
    <row r="152" spans="1:8">
      <c r="A152" s="99"/>
      <c r="B152" s="67"/>
      <c r="C152" s="67"/>
      <c r="D152" s="67"/>
      <c r="E152" s="67"/>
      <c r="F152" s="67"/>
      <c r="G152" s="67"/>
      <c r="H152" s="67"/>
    </row>
    <row r="153" spans="1:8">
      <c r="A153" s="100"/>
      <c r="E153" s="67"/>
      <c r="F153" s="67"/>
      <c r="G153" s="67"/>
      <c r="H153" s="67"/>
    </row>
    <row r="154" spans="1:8">
      <c r="A154" s="100"/>
      <c r="E154" s="67"/>
      <c r="F154" s="67"/>
      <c r="G154" s="67"/>
      <c r="H154" s="67"/>
    </row>
    <row r="155" spans="1:8">
      <c r="A155" s="100"/>
      <c r="E155" s="67"/>
      <c r="F155" s="67"/>
      <c r="G155" s="67"/>
      <c r="H155" s="67"/>
    </row>
    <row r="156" spans="1:8">
      <c r="A156" s="100"/>
      <c r="E156" s="67"/>
      <c r="F156" s="67"/>
      <c r="G156" s="67"/>
      <c r="H156" s="67"/>
    </row>
    <row r="157" spans="1:8">
      <c r="A157" s="100"/>
      <c r="E157" s="67"/>
      <c r="F157" s="67"/>
      <c r="G157" s="67"/>
      <c r="H157" s="67"/>
    </row>
    <row r="158" spans="1:8">
      <c r="A158" s="100"/>
    </row>
    <row r="159" spans="1:8">
      <c r="A159" s="100"/>
    </row>
    <row r="160" spans="1:8">
      <c r="A160" s="100"/>
    </row>
  </sheetData>
  <sheetProtection algorithmName="SHA-512" hashValue="uj6xmksitgrb6WIcZ9R8phs/pbCh2hT3BzNx9Rscdf9Ji2ANNCQgr7Hu/cAHCan/jCUADmpS7rd0Kf0VIVgutQ==" saltValue="57gU4EiekSfnlhtFcSCw4A==" spinCount="100000" sheet="1" formatCells="0" formatColumns="0"/>
  <mergeCells count="33">
    <mergeCell ref="A62:D62"/>
    <mergeCell ref="A39:C39"/>
    <mergeCell ref="B51:C51"/>
    <mergeCell ref="B52:C52"/>
    <mergeCell ref="B53:C53"/>
    <mergeCell ref="B54:C54"/>
    <mergeCell ref="B57:D57"/>
    <mergeCell ref="B55:C55"/>
    <mergeCell ref="B18:D18"/>
    <mergeCell ref="B19:D19"/>
    <mergeCell ref="B20:D20"/>
    <mergeCell ref="C29:C30"/>
    <mergeCell ref="D29:D30"/>
    <mergeCell ref="C23:D23"/>
    <mergeCell ref="A22:D22"/>
    <mergeCell ref="C25:D25"/>
    <mergeCell ref="A24:D24"/>
    <mergeCell ref="C27:D27"/>
    <mergeCell ref="B17:D17"/>
    <mergeCell ref="B2:D2"/>
    <mergeCell ref="B16:D16"/>
    <mergeCell ref="B4:D4"/>
    <mergeCell ref="B5:D5"/>
    <mergeCell ref="B6:D6"/>
    <mergeCell ref="B7:D7"/>
    <mergeCell ref="B8:C8"/>
    <mergeCell ref="B9:D9"/>
    <mergeCell ref="B10:D10"/>
    <mergeCell ref="B12:D12"/>
    <mergeCell ref="B13:D13"/>
    <mergeCell ref="B14:D14"/>
    <mergeCell ref="B15:C15"/>
    <mergeCell ref="A11:D11"/>
  </mergeCells>
  <conditionalFormatting sqref="D51:D53">
    <cfRule type="expression" dxfId="60" priority="3">
      <formula>($D$39=1)</formula>
    </cfRule>
  </conditionalFormatting>
  <conditionalFormatting sqref="D54">
    <cfRule type="expression" dxfId="59" priority="2">
      <formula>($D$39=1)</formula>
    </cfRule>
  </conditionalFormatting>
  <conditionalFormatting sqref="D55">
    <cfRule type="expression" dxfId="58" priority="1">
      <formula>($D$39=1)</formula>
    </cfRule>
  </conditionalFormatting>
  <pageMargins left="0.51181102362204722" right="0.5118110236220472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rgb="FFFFFF00"/>
  </sheetPr>
  <dimension ref="A1:Y2118"/>
  <sheetViews>
    <sheetView showGridLines="0" workbookViewId="0">
      <selection activeCell="B25" sqref="B25:I25"/>
    </sheetView>
  </sheetViews>
  <sheetFormatPr baseColWidth="10" defaultRowHeight="14.4"/>
  <cols>
    <col min="1" max="1" width="7.5546875" style="63" customWidth="1"/>
    <col min="2" max="2" width="2.88671875" style="64" customWidth="1"/>
    <col min="3" max="3" width="4.44140625" style="64" customWidth="1"/>
    <col min="4" max="4" width="3.109375" style="64" customWidth="1"/>
    <col min="5" max="5" width="5.33203125" style="64" customWidth="1"/>
    <col min="6" max="6" width="3.88671875" style="64" customWidth="1"/>
    <col min="7" max="7" width="4.6640625" style="64" customWidth="1"/>
    <col min="8" max="8" width="3.109375" style="64" customWidth="1"/>
    <col min="9" max="9" width="3.5546875" style="64" customWidth="1"/>
    <col min="10" max="10" width="8.6640625" style="64" customWidth="1"/>
    <col min="11" max="11" width="7.109375" style="64" customWidth="1"/>
    <col min="12" max="12" width="8.5546875" style="64" customWidth="1"/>
    <col min="13" max="13" width="7.5546875" style="64" customWidth="1"/>
    <col min="14" max="14" width="12.33203125" style="64" customWidth="1"/>
    <col min="15" max="15" width="7.44140625" style="64" customWidth="1"/>
  </cols>
  <sheetData>
    <row r="1" spans="1:15" ht="15" customHeight="1" thickBot="1">
      <c r="A1" s="1188" t="str">
        <f>+Basis!A1</f>
        <v>Stand: 27.01.2025</v>
      </c>
      <c r="B1" s="1188"/>
      <c r="C1" s="1188"/>
      <c r="D1" s="1188"/>
      <c r="E1" s="1188"/>
      <c r="F1" s="1188"/>
      <c r="G1" s="1188"/>
      <c r="H1" s="1188"/>
      <c r="I1" s="1188"/>
      <c r="J1" s="1188"/>
      <c r="K1" s="38"/>
      <c r="L1" s="1189" t="str">
        <f>+"Az.:"&amp;+Basis!B4</f>
        <v>Az.:</v>
      </c>
      <c r="M1" s="1190"/>
      <c r="N1" s="1190"/>
      <c r="O1" s="1191"/>
    </row>
    <row r="2" spans="1:15">
      <c r="A2" s="39"/>
      <c r="B2" s="40"/>
      <c r="C2" s="40"/>
      <c r="D2" s="40"/>
      <c r="E2" s="40"/>
      <c r="F2" s="40"/>
      <c r="G2" s="40"/>
      <c r="H2" s="40"/>
      <c r="I2" s="40"/>
      <c r="J2" s="41"/>
      <c r="K2" s="40"/>
      <c r="L2" s="1192"/>
      <c r="M2" s="1193"/>
      <c r="N2" s="1193"/>
      <c r="O2" s="1193"/>
    </row>
    <row r="3" spans="1:15" ht="15.6">
      <c r="A3" s="1194" t="s">
        <v>203</v>
      </c>
      <c r="B3" s="1195"/>
      <c r="C3" s="1195"/>
      <c r="D3" s="1195"/>
      <c r="E3" s="1195"/>
      <c r="F3" s="1195"/>
      <c r="G3" s="1195"/>
      <c r="H3" s="1195"/>
      <c r="I3" s="1195"/>
      <c r="J3" s="1195"/>
      <c r="K3" s="1195"/>
      <c r="L3" s="1195"/>
      <c r="M3" s="1195"/>
      <c r="N3" s="1195"/>
      <c r="O3" s="1195"/>
    </row>
    <row r="4" spans="1:15" ht="15.6">
      <c r="A4" s="42" t="s">
        <v>204</v>
      </c>
      <c r="B4" s="1196" t="s">
        <v>205</v>
      </c>
      <c r="C4" s="1197"/>
      <c r="D4" s="1197"/>
      <c r="E4" s="1197"/>
      <c r="F4" s="1197"/>
      <c r="G4" s="1197"/>
      <c r="H4" s="1197"/>
      <c r="I4" s="1197"/>
      <c r="J4" s="1197"/>
      <c r="K4" s="1197"/>
      <c r="L4" s="1197"/>
      <c r="M4" s="1197"/>
      <c r="N4" s="1197"/>
      <c r="O4" s="1197"/>
    </row>
    <row r="5" spans="1:15">
      <c r="A5" s="43" t="s">
        <v>173</v>
      </c>
      <c r="B5" s="1187" t="s">
        <v>206</v>
      </c>
      <c r="C5" s="1187"/>
      <c r="D5" s="1187"/>
      <c r="E5" s="1187"/>
      <c r="F5" s="1187"/>
      <c r="G5" s="1187"/>
      <c r="H5" s="1187"/>
      <c r="I5" s="1187"/>
      <c r="J5" s="44"/>
      <c r="K5" s="44"/>
      <c r="L5" s="44"/>
      <c r="M5" s="44"/>
      <c r="N5" s="44"/>
      <c r="O5" s="45"/>
    </row>
    <row r="6" spans="1:15">
      <c r="A6" s="46" t="s">
        <v>174</v>
      </c>
      <c r="B6" s="1198" t="s">
        <v>207</v>
      </c>
      <c r="C6" s="1198"/>
      <c r="D6" s="1198"/>
      <c r="E6" s="1198"/>
      <c r="F6" s="1198"/>
      <c r="G6" s="1198"/>
      <c r="H6" s="1198"/>
      <c r="I6" s="1198"/>
      <c r="J6" s="1199">
        <f>Basis!B12</f>
        <v>0</v>
      </c>
      <c r="K6" s="1200"/>
      <c r="L6" s="1200"/>
      <c r="M6" s="1200"/>
      <c r="N6" s="1200"/>
      <c r="O6" s="1201"/>
    </row>
    <row r="7" spans="1:15">
      <c r="A7" s="46" t="s">
        <v>208</v>
      </c>
      <c r="B7" s="1198" t="s">
        <v>209</v>
      </c>
      <c r="C7" s="1198"/>
      <c r="D7" s="1198"/>
      <c r="E7" s="1198"/>
      <c r="F7" s="1198"/>
      <c r="G7" s="1198"/>
      <c r="H7" s="1198"/>
      <c r="I7" s="1198"/>
      <c r="J7" s="1199">
        <f>Basis!B13</f>
        <v>0</v>
      </c>
      <c r="K7" s="1200"/>
      <c r="L7" s="1200"/>
      <c r="M7" s="1200"/>
      <c r="N7" s="1200"/>
      <c r="O7" s="1201"/>
    </row>
    <row r="8" spans="1:15">
      <c r="A8" s="46" t="s">
        <v>210</v>
      </c>
      <c r="B8" s="1198" t="s">
        <v>211</v>
      </c>
      <c r="C8" s="1198"/>
      <c r="D8" s="1198"/>
      <c r="E8" s="1198"/>
      <c r="F8" s="1198"/>
      <c r="G8" s="1198"/>
      <c r="H8" s="1198"/>
      <c r="I8" s="1198"/>
      <c r="J8" s="1199">
        <f>Basis!B14</f>
        <v>0</v>
      </c>
      <c r="K8" s="1200"/>
      <c r="L8" s="1200"/>
      <c r="M8" s="1200"/>
      <c r="N8" s="1200"/>
      <c r="O8" s="1201"/>
    </row>
    <row r="9" spans="1:15">
      <c r="A9" s="46" t="s">
        <v>212</v>
      </c>
      <c r="B9" s="1198" t="s">
        <v>213</v>
      </c>
      <c r="C9" s="1198"/>
      <c r="D9" s="1198"/>
      <c r="E9" s="1198"/>
      <c r="F9" s="1198"/>
      <c r="G9" s="1198"/>
      <c r="H9" s="1198"/>
      <c r="I9" s="1198"/>
      <c r="J9" s="1211">
        <f>Basis!B17</f>
        <v>0</v>
      </c>
      <c r="K9" s="1212"/>
      <c r="L9" s="1212"/>
      <c r="M9" s="1212"/>
      <c r="N9" s="1212"/>
      <c r="O9" s="1213"/>
    </row>
    <row r="10" spans="1:15">
      <c r="A10" s="46" t="s">
        <v>214</v>
      </c>
      <c r="B10" s="1198" t="s">
        <v>215</v>
      </c>
      <c r="C10" s="1198"/>
      <c r="D10" s="1198"/>
      <c r="E10" s="1198"/>
      <c r="F10" s="1198"/>
      <c r="G10" s="1198"/>
      <c r="H10" s="1198"/>
      <c r="I10" s="1198"/>
      <c r="J10" s="1211">
        <f>Basis!B15</f>
        <v>0</v>
      </c>
      <c r="K10" s="1212"/>
      <c r="L10" s="1212"/>
      <c r="M10" s="1212"/>
      <c r="N10" s="1212"/>
      <c r="O10" s="1213"/>
    </row>
    <row r="11" spans="1:15">
      <c r="A11" s="46" t="s">
        <v>216</v>
      </c>
      <c r="B11" s="1198" t="s">
        <v>217</v>
      </c>
      <c r="C11" s="1198"/>
      <c r="D11" s="1198"/>
      <c r="E11" s="1198"/>
      <c r="F11" s="1198"/>
      <c r="G11" s="1198"/>
      <c r="H11" s="1198"/>
      <c r="I11" s="1198"/>
      <c r="J11" s="1214">
        <f>Basis!D15</f>
        <v>0</v>
      </c>
      <c r="K11" s="1215"/>
      <c r="L11" s="1215"/>
      <c r="M11" s="1215"/>
      <c r="N11" s="1215"/>
      <c r="O11" s="1216"/>
    </row>
    <row r="12" spans="1:15">
      <c r="A12" s="46" t="s">
        <v>218</v>
      </c>
      <c r="B12" s="1198" t="s">
        <v>219</v>
      </c>
      <c r="C12" s="1198"/>
      <c r="D12" s="1198"/>
      <c r="E12" s="1198"/>
      <c r="F12" s="1198"/>
      <c r="G12" s="1198"/>
      <c r="H12" s="1198"/>
      <c r="I12" s="1198"/>
      <c r="J12" s="1211">
        <f>Basis!B16</f>
        <v>0</v>
      </c>
      <c r="K12" s="1212"/>
      <c r="L12" s="1212"/>
      <c r="M12" s="1212"/>
      <c r="N12" s="1212"/>
      <c r="O12" s="1213"/>
    </row>
    <row r="13" spans="1:15">
      <c r="A13" s="47" t="s">
        <v>220</v>
      </c>
      <c r="B13" s="1198" t="s">
        <v>221</v>
      </c>
      <c r="C13" s="1219"/>
      <c r="D13" s="1219"/>
      <c r="E13" s="1219"/>
      <c r="F13" s="1219"/>
      <c r="G13" s="1219"/>
      <c r="H13" s="1219"/>
      <c r="I13" s="1219"/>
      <c r="J13" s="1214">
        <f>Basis!B18</f>
        <v>0</v>
      </c>
      <c r="K13" s="1220"/>
      <c r="L13" s="1220"/>
      <c r="M13" s="1220"/>
      <c r="N13" s="1220"/>
      <c r="O13" s="1221"/>
    </row>
    <row r="14" spans="1:15">
      <c r="A14" s="48"/>
      <c r="B14" s="39"/>
      <c r="C14" s="39"/>
      <c r="D14" s="39"/>
      <c r="E14" s="39"/>
      <c r="F14" s="39"/>
      <c r="G14" s="39"/>
      <c r="H14" s="39"/>
      <c r="I14" s="39"/>
      <c r="J14" s="39"/>
      <c r="K14" s="39"/>
      <c r="L14" s="39"/>
      <c r="M14" s="39"/>
      <c r="N14" s="39"/>
      <c r="O14" s="49"/>
    </row>
    <row r="15" spans="1:15">
      <c r="A15" s="43"/>
      <c r="B15" s="50" t="s">
        <v>222</v>
      </c>
      <c r="C15" s="50"/>
      <c r="D15" s="50"/>
      <c r="E15" s="50"/>
      <c r="F15" s="50"/>
      <c r="G15" s="50"/>
      <c r="H15" s="50"/>
      <c r="I15" s="50"/>
      <c r="J15" s="44"/>
      <c r="K15" s="44"/>
      <c r="L15" s="44"/>
      <c r="M15" s="44"/>
      <c r="N15" s="44"/>
      <c r="O15" s="45"/>
    </row>
    <row r="16" spans="1:15">
      <c r="A16" s="46" t="s">
        <v>223</v>
      </c>
      <c r="B16" s="51" t="s">
        <v>207</v>
      </c>
      <c r="C16" s="51"/>
      <c r="D16" s="51"/>
      <c r="E16" s="51"/>
      <c r="F16" s="51"/>
      <c r="G16" s="51"/>
      <c r="H16" s="51"/>
      <c r="I16" s="51"/>
      <c r="J16" s="1199">
        <f>Basis!B5</f>
        <v>0</v>
      </c>
      <c r="K16" s="1200"/>
      <c r="L16" s="1200"/>
      <c r="M16" s="1200"/>
      <c r="N16" s="1200"/>
      <c r="O16" s="1201"/>
    </row>
    <row r="17" spans="1:25">
      <c r="A17" s="46" t="s">
        <v>224</v>
      </c>
      <c r="B17" s="51" t="s">
        <v>209</v>
      </c>
      <c r="C17" s="51"/>
      <c r="D17" s="51"/>
      <c r="E17" s="51"/>
      <c r="F17" s="51"/>
      <c r="G17" s="51"/>
      <c r="H17" s="51"/>
      <c r="I17" s="51"/>
      <c r="J17" s="1199">
        <f>Basis!B6</f>
        <v>0</v>
      </c>
      <c r="K17" s="1200"/>
      <c r="L17" s="1200"/>
      <c r="M17" s="1200"/>
      <c r="N17" s="1200"/>
      <c r="O17" s="1201"/>
    </row>
    <row r="18" spans="1:25">
      <c r="A18" s="46" t="s">
        <v>225</v>
      </c>
      <c r="B18" s="51" t="s">
        <v>211</v>
      </c>
      <c r="C18" s="51"/>
      <c r="D18" s="51"/>
      <c r="E18" s="51"/>
      <c r="F18" s="51"/>
      <c r="G18" s="51"/>
      <c r="H18" s="51"/>
      <c r="I18" s="51"/>
      <c r="J18" s="1199">
        <f>Basis!B7</f>
        <v>0</v>
      </c>
      <c r="K18" s="1200"/>
      <c r="L18" s="1200"/>
      <c r="M18" s="1200"/>
      <c r="N18" s="1200"/>
      <c r="O18" s="1201"/>
    </row>
    <row r="19" spans="1:25">
      <c r="A19" s="46" t="s">
        <v>226</v>
      </c>
      <c r="B19" s="51" t="s">
        <v>215</v>
      </c>
      <c r="C19" s="51"/>
      <c r="D19" s="51"/>
      <c r="E19" s="51"/>
      <c r="F19" s="51"/>
      <c r="G19" s="51"/>
      <c r="H19" s="51"/>
      <c r="I19" s="51"/>
      <c r="J19" s="1199">
        <f>Basis!B8</f>
        <v>0</v>
      </c>
      <c r="K19" s="1200"/>
      <c r="L19" s="1200"/>
      <c r="M19" s="1200"/>
      <c r="N19" s="1200"/>
      <c r="O19" s="1201"/>
    </row>
    <row r="20" spans="1:25">
      <c r="A20" s="46" t="s">
        <v>227</v>
      </c>
      <c r="B20" s="51" t="s">
        <v>217</v>
      </c>
      <c r="C20" s="51"/>
      <c r="D20" s="51"/>
      <c r="E20" s="51"/>
      <c r="F20" s="51"/>
      <c r="G20" s="51"/>
      <c r="H20" s="51"/>
      <c r="I20" s="51"/>
      <c r="J20" s="1211">
        <f>Basis!D8</f>
        <v>0</v>
      </c>
      <c r="K20" s="1212"/>
      <c r="L20" s="1212"/>
      <c r="M20" s="1212"/>
      <c r="N20" s="1212"/>
      <c r="O20" s="1213"/>
    </row>
    <row r="21" spans="1:25">
      <c r="A21" s="46" t="s">
        <v>228</v>
      </c>
      <c r="B21" s="51" t="s">
        <v>219</v>
      </c>
      <c r="C21" s="52"/>
      <c r="D21" s="52"/>
      <c r="E21" s="52"/>
      <c r="F21" s="52"/>
      <c r="G21" s="52"/>
      <c r="H21" s="52"/>
      <c r="I21" s="52"/>
      <c r="J21" s="1211">
        <f>Basis!B9</f>
        <v>0</v>
      </c>
      <c r="K21" s="1212"/>
      <c r="L21" s="1212"/>
      <c r="M21" s="1212"/>
      <c r="N21" s="1212"/>
      <c r="O21" s="1213"/>
    </row>
    <row r="22" spans="1:25">
      <c r="A22" s="46" t="s">
        <v>229</v>
      </c>
      <c r="B22" s="53" t="s">
        <v>230</v>
      </c>
      <c r="C22" s="52"/>
      <c r="D22" s="52"/>
      <c r="E22" s="52"/>
      <c r="F22" s="52"/>
      <c r="G22" s="52"/>
      <c r="H22" s="52"/>
      <c r="I22" s="52"/>
      <c r="J22" s="1211">
        <f>Basis!B10</f>
        <v>0</v>
      </c>
      <c r="K22" s="1212"/>
      <c r="L22" s="1212"/>
      <c r="M22" s="1212"/>
      <c r="N22" s="1212"/>
      <c r="O22" s="1213"/>
    </row>
    <row r="23" spans="1:25" ht="27.6" customHeight="1">
      <c r="A23" s="740" t="s">
        <v>231</v>
      </c>
      <c r="B23" s="1222" t="s">
        <v>585</v>
      </c>
      <c r="C23" s="1223"/>
      <c r="D23" s="1223"/>
      <c r="E23" s="1223"/>
      <c r="F23" s="1223"/>
      <c r="G23" s="1223"/>
      <c r="H23" s="1223"/>
      <c r="I23" s="1223"/>
      <c r="J23" s="1204"/>
      <c r="K23" s="1205"/>
      <c r="L23" s="1205"/>
      <c r="M23" s="1206"/>
      <c r="N23" s="1207"/>
      <c r="O23" s="1208"/>
    </row>
    <row r="24" spans="1:25" ht="16.2" customHeight="1">
      <c r="A24" s="47" t="s">
        <v>236</v>
      </c>
      <c r="B24" s="1224" t="s">
        <v>741</v>
      </c>
      <c r="C24" s="1224"/>
      <c r="D24" s="1224"/>
      <c r="E24" s="1224"/>
      <c r="F24" s="1224"/>
      <c r="G24" s="1224"/>
      <c r="H24" s="1224"/>
      <c r="I24" s="1224"/>
      <c r="J24" s="739"/>
      <c r="K24" s="1225" t="s">
        <v>577</v>
      </c>
      <c r="L24" s="1226"/>
      <c r="M24" s="722"/>
      <c r="N24" s="1202" t="s">
        <v>578</v>
      </c>
      <c r="O24" s="1203"/>
    </row>
    <row r="25" spans="1:25" ht="18" customHeight="1">
      <c r="A25" s="47" t="s">
        <v>576</v>
      </c>
      <c r="B25" s="1224" t="s">
        <v>586</v>
      </c>
      <c r="C25" s="1224"/>
      <c r="D25" s="1224"/>
      <c r="E25" s="1224"/>
      <c r="F25" s="1224"/>
      <c r="G25" s="1224"/>
      <c r="H25" s="1224"/>
      <c r="I25" s="1224"/>
      <c r="J25" s="1209" t="s">
        <v>737</v>
      </c>
      <c r="K25" s="1210"/>
      <c r="L25" s="1210"/>
      <c r="M25" s="741"/>
      <c r="N25" s="742"/>
      <c r="O25" s="743"/>
    </row>
    <row r="26" spans="1:25">
      <c r="A26" s="47" t="s">
        <v>580</v>
      </c>
      <c r="B26" s="53" t="s">
        <v>232</v>
      </c>
      <c r="C26" s="52"/>
      <c r="D26" s="52"/>
      <c r="E26" s="52"/>
      <c r="F26" s="52"/>
      <c r="G26" s="52"/>
      <c r="H26" s="52"/>
      <c r="I26" s="52"/>
      <c r="J26" s="39"/>
      <c r="K26" s="39"/>
      <c r="L26" s="39"/>
      <c r="M26" s="39"/>
      <c r="N26" s="39"/>
      <c r="O26" s="49"/>
    </row>
    <row r="27" spans="1:25">
      <c r="A27" s="54" t="s">
        <v>581</v>
      </c>
      <c r="B27" s="51" t="s">
        <v>233</v>
      </c>
      <c r="C27" s="51"/>
      <c r="D27" s="51"/>
      <c r="E27" s="51"/>
      <c r="F27" s="51"/>
      <c r="G27" s="51"/>
      <c r="H27" s="51"/>
      <c r="I27" s="51"/>
      <c r="J27" s="55"/>
      <c r="K27" s="39"/>
      <c r="L27" s="39"/>
      <c r="M27" s="39"/>
      <c r="N27" s="39"/>
      <c r="O27" s="49"/>
    </row>
    <row r="28" spans="1:25">
      <c r="A28" s="54" t="s">
        <v>582</v>
      </c>
      <c r="B28" s="51" t="s">
        <v>234</v>
      </c>
      <c r="C28" s="51"/>
      <c r="D28" s="51"/>
      <c r="E28" s="51"/>
      <c r="F28" s="51"/>
      <c r="G28" s="51"/>
      <c r="H28" s="51"/>
      <c r="I28" s="51"/>
      <c r="J28" s="55"/>
      <c r="K28" s="39"/>
      <c r="L28" s="39"/>
      <c r="M28" s="39"/>
      <c r="N28" s="39"/>
      <c r="O28" s="49"/>
    </row>
    <row r="29" spans="1:25">
      <c r="A29" s="54" t="s">
        <v>583</v>
      </c>
      <c r="B29" s="51" t="s">
        <v>235</v>
      </c>
      <c r="C29" s="51"/>
      <c r="D29" s="51"/>
      <c r="E29" s="51"/>
      <c r="F29" s="51"/>
      <c r="G29" s="51"/>
      <c r="H29" s="51"/>
      <c r="I29" s="51"/>
      <c r="J29" s="55"/>
      <c r="K29" s="39"/>
      <c r="L29" s="39"/>
      <c r="M29" s="39"/>
      <c r="N29" s="39"/>
      <c r="O29" s="49"/>
    </row>
    <row r="30" spans="1:25" ht="14.4" customHeight="1">
      <c r="A30" s="46" t="s">
        <v>584</v>
      </c>
      <c r="B30" s="51" t="s">
        <v>237</v>
      </c>
      <c r="C30" s="51"/>
      <c r="D30" s="51"/>
      <c r="E30" s="51"/>
      <c r="F30" s="51"/>
      <c r="G30" s="51"/>
      <c r="H30" s="51"/>
      <c r="I30" s="51"/>
      <c r="J30" s="39"/>
      <c r="K30" s="39"/>
      <c r="L30" s="39"/>
      <c r="M30" s="39"/>
      <c r="N30" s="39"/>
      <c r="O30" s="49"/>
      <c r="P30" s="46"/>
      <c r="Q30" s="51"/>
      <c r="R30" s="51"/>
      <c r="S30" s="51"/>
      <c r="T30" s="51"/>
      <c r="U30" s="51"/>
      <c r="V30" s="51"/>
      <c r="W30" s="51"/>
      <c r="X30" s="51"/>
      <c r="Y30" s="39"/>
    </row>
    <row r="31" spans="1:25" ht="15" customHeight="1">
      <c r="A31" s="46"/>
      <c r="B31" s="56"/>
      <c r="C31" s="51" t="s">
        <v>238</v>
      </c>
      <c r="D31" s="51"/>
      <c r="E31" s="55"/>
      <c r="F31" s="51" t="s">
        <v>239</v>
      </c>
      <c r="G31" s="39"/>
      <c r="H31" s="56"/>
      <c r="I31" s="51" t="s">
        <v>240</v>
      </c>
      <c r="J31" s="39"/>
      <c r="K31" s="56"/>
      <c r="L31" s="51" t="s">
        <v>241</v>
      </c>
      <c r="M31" s="39"/>
      <c r="N31" s="39"/>
      <c r="O31" s="49"/>
      <c r="P31" s="46"/>
      <c r="X31" s="51"/>
      <c r="Y31" s="39"/>
    </row>
    <row r="32" spans="1:25" ht="15" customHeight="1">
      <c r="A32" s="46"/>
      <c r="B32" s="56"/>
      <c r="C32" s="51" t="s">
        <v>130</v>
      </c>
      <c r="D32" s="51"/>
      <c r="E32" s="55"/>
      <c r="F32" s="51" t="s">
        <v>242</v>
      </c>
      <c r="G32" s="39"/>
      <c r="H32" s="56"/>
      <c r="I32" s="51" t="s">
        <v>243</v>
      </c>
      <c r="J32" s="39"/>
      <c r="K32" s="56"/>
      <c r="L32" s="51" t="s">
        <v>244</v>
      </c>
      <c r="M32" s="39"/>
      <c r="N32" s="39"/>
      <c r="O32" s="49"/>
    </row>
    <row r="33" spans="1:15" ht="15" customHeight="1">
      <c r="A33" s="46"/>
      <c r="B33" s="56"/>
      <c r="C33" s="53" t="s">
        <v>245</v>
      </c>
      <c r="D33" s="51"/>
      <c r="E33" s="51"/>
      <c r="F33" s="51"/>
      <c r="G33" s="51"/>
      <c r="H33" s="56"/>
      <c r="I33" s="51" t="s">
        <v>246</v>
      </c>
      <c r="J33" s="39"/>
      <c r="K33" s="1217"/>
      <c r="L33" s="1217"/>
      <c r="M33" s="1217"/>
      <c r="N33" s="1217"/>
      <c r="O33" s="1218"/>
    </row>
    <row r="34" spans="1:15" ht="20.399999999999999" customHeight="1">
      <c r="A34" s="57"/>
      <c r="B34" s="58" t="s">
        <v>247</v>
      </c>
      <c r="C34" s="59"/>
      <c r="D34" s="59"/>
      <c r="E34" s="59"/>
      <c r="F34" s="59"/>
      <c r="G34" s="59"/>
      <c r="H34" s="59"/>
      <c r="I34" s="58" t="s">
        <v>248</v>
      </c>
      <c r="J34" s="60"/>
      <c r="K34" s="60"/>
      <c r="L34" s="60"/>
      <c r="M34" s="60"/>
      <c r="N34" s="60"/>
      <c r="O34" s="61"/>
    </row>
    <row r="36" spans="1:15">
      <c r="A36" s="62"/>
      <c r="B36" s="39"/>
      <c r="C36" s="39"/>
      <c r="D36" s="39"/>
      <c r="E36" s="39"/>
      <c r="F36" s="39"/>
      <c r="G36" s="39"/>
      <c r="H36" s="39"/>
      <c r="I36" s="39"/>
      <c r="J36" s="39"/>
      <c r="K36" s="39"/>
      <c r="L36" s="39"/>
      <c r="M36" s="39"/>
      <c r="N36" s="39"/>
      <c r="O36" s="39"/>
    </row>
    <row r="37" spans="1:15">
      <c r="A37" s="62"/>
      <c r="B37" s="39"/>
      <c r="C37" s="39"/>
      <c r="D37" s="39"/>
      <c r="E37" s="39"/>
      <c r="F37" s="39"/>
      <c r="G37" s="39"/>
      <c r="H37" s="39"/>
      <c r="I37" s="39"/>
      <c r="J37" s="39"/>
      <c r="K37" s="39"/>
      <c r="L37" s="39"/>
      <c r="M37" s="39"/>
      <c r="N37" s="39"/>
      <c r="O37" s="39"/>
    </row>
    <row r="38" spans="1:15">
      <c r="A38" s="62"/>
      <c r="B38" s="39"/>
      <c r="C38" s="39"/>
      <c r="D38" s="39"/>
      <c r="E38" s="39"/>
      <c r="F38" s="39"/>
      <c r="G38" s="39"/>
      <c r="H38" s="39"/>
      <c r="I38" s="39"/>
      <c r="J38" s="39"/>
      <c r="K38" s="39"/>
      <c r="L38" s="39"/>
      <c r="M38" s="39"/>
      <c r="N38" s="39"/>
      <c r="O38" s="39"/>
    </row>
    <row r="39" spans="1:15">
      <c r="A39" s="62"/>
      <c r="B39" s="39"/>
      <c r="C39" s="39"/>
      <c r="D39" s="39"/>
      <c r="E39" s="39"/>
      <c r="F39" s="39"/>
      <c r="G39" s="39"/>
      <c r="H39" s="39"/>
      <c r="I39" s="39"/>
      <c r="J39" s="39"/>
      <c r="K39" s="39"/>
      <c r="L39" s="39"/>
      <c r="M39" s="39"/>
      <c r="N39" s="39"/>
      <c r="O39" s="39"/>
    </row>
    <row r="40" spans="1:15">
      <c r="A40" s="62"/>
      <c r="B40" s="39"/>
      <c r="C40" s="39"/>
      <c r="D40" s="39"/>
      <c r="E40" s="39"/>
      <c r="F40" s="39"/>
      <c r="G40" s="39"/>
      <c r="H40" s="39"/>
      <c r="I40" s="39"/>
      <c r="J40" s="39"/>
      <c r="K40" s="39"/>
      <c r="L40" s="39"/>
      <c r="M40" s="39"/>
      <c r="N40" s="39"/>
      <c r="O40" s="39"/>
    </row>
    <row r="41" spans="1:15">
      <c r="A41" s="62"/>
      <c r="B41" s="39"/>
      <c r="C41" s="39"/>
      <c r="D41" s="39"/>
      <c r="E41" s="39"/>
      <c r="F41" s="39"/>
      <c r="G41" s="39"/>
      <c r="H41" s="39"/>
      <c r="I41" s="39"/>
      <c r="J41" s="39"/>
      <c r="K41" s="39"/>
      <c r="L41" s="39"/>
      <c r="M41" s="39"/>
      <c r="N41" s="39"/>
      <c r="O41" s="39"/>
    </row>
    <row r="42" spans="1:15">
      <c r="A42" s="62"/>
      <c r="B42" s="39"/>
      <c r="C42" s="39"/>
      <c r="D42" s="39"/>
      <c r="E42" s="39"/>
      <c r="F42" s="39"/>
      <c r="G42" s="39"/>
      <c r="H42" s="39"/>
      <c r="I42" s="39"/>
      <c r="J42" s="39"/>
      <c r="K42" s="39"/>
      <c r="L42" s="39"/>
      <c r="M42" s="39"/>
      <c r="N42" s="39"/>
      <c r="O42" s="39"/>
    </row>
    <row r="43" spans="1:15">
      <c r="A43" s="62"/>
      <c r="B43" s="39"/>
      <c r="C43" s="39"/>
      <c r="D43" s="39"/>
      <c r="E43" s="39"/>
      <c r="F43" s="39"/>
      <c r="G43" s="39"/>
      <c r="H43" s="39"/>
      <c r="I43" s="39"/>
      <c r="J43" s="39"/>
      <c r="K43" s="39"/>
      <c r="L43" s="39"/>
      <c r="M43" s="39"/>
      <c r="N43" s="39"/>
      <c r="O43" s="39"/>
    </row>
    <row r="44" spans="1:15" ht="14.4" customHeight="1">
      <c r="A44" s="62"/>
      <c r="B44" s="39"/>
      <c r="C44" s="39"/>
      <c r="D44" s="39"/>
      <c r="E44" s="39"/>
      <c r="F44" s="39"/>
      <c r="G44" s="39"/>
      <c r="H44" s="39"/>
      <c r="I44" s="39"/>
      <c r="J44" s="39"/>
      <c r="K44" s="39"/>
      <c r="L44" s="39"/>
      <c r="M44" s="39"/>
      <c r="N44" s="39"/>
      <c r="O44" s="39"/>
    </row>
    <row r="45" spans="1:15">
      <c r="A45" s="62"/>
      <c r="B45" s="39"/>
      <c r="C45" s="39"/>
      <c r="D45" s="39"/>
      <c r="E45" s="39"/>
      <c r="F45" s="39"/>
      <c r="G45" s="39"/>
      <c r="H45" s="39"/>
      <c r="I45" s="39"/>
      <c r="J45" s="39"/>
      <c r="K45" s="39"/>
      <c r="L45" s="39"/>
      <c r="M45" s="39"/>
      <c r="N45" s="39"/>
      <c r="O45" s="39"/>
    </row>
    <row r="46" spans="1:15">
      <c r="A46" s="62"/>
      <c r="B46" s="39"/>
      <c r="C46" s="39"/>
      <c r="D46" s="39"/>
      <c r="E46" s="39"/>
      <c r="F46" s="39"/>
      <c r="G46" s="39"/>
      <c r="H46" s="39"/>
      <c r="I46" s="39"/>
      <c r="J46" s="39"/>
      <c r="K46" s="39"/>
      <c r="L46" s="39"/>
      <c r="M46" s="39"/>
      <c r="N46" s="39"/>
      <c r="O46" s="39"/>
    </row>
    <row r="47" spans="1:15">
      <c r="A47" s="62"/>
      <c r="B47" s="39"/>
      <c r="C47" s="39"/>
      <c r="D47" s="39"/>
      <c r="E47" s="39"/>
      <c r="F47" s="39"/>
      <c r="G47" s="39"/>
      <c r="H47" s="39"/>
      <c r="I47" s="39"/>
      <c r="J47" s="39"/>
      <c r="K47" s="39"/>
      <c r="L47" s="39"/>
      <c r="M47" s="39"/>
      <c r="N47" s="39"/>
      <c r="O47" s="39"/>
    </row>
    <row r="48" spans="1:15">
      <c r="A48" s="62"/>
      <c r="B48" s="39"/>
      <c r="C48" s="39"/>
      <c r="D48" s="39"/>
      <c r="E48" s="39"/>
      <c r="F48" s="39"/>
      <c r="G48" s="39"/>
      <c r="H48" s="39"/>
      <c r="I48" s="39"/>
      <c r="J48" s="39"/>
      <c r="K48" s="39"/>
      <c r="L48" s="39"/>
      <c r="M48" s="39"/>
      <c r="N48" s="39"/>
      <c r="O48" s="39"/>
    </row>
    <row r="49" spans="1:15">
      <c r="A49" s="62"/>
      <c r="B49" s="39"/>
      <c r="C49" s="39"/>
      <c r="D49" s="39"/>
      <c r="E49" s="39"/>
      <c r="F49" s="39"/>
      <c r="G49" s="39"/>
      <c r="H49" s="39"/>
      <c r="I49" s="39"/>
      <c r="J49" s="39"/>
      <c r="K49" s="39"/>
      <c r="L49" s="39"/>
      <c r="M49" s="39"/>
      <c r="N49" s="39"/>
      <c r="O49" s="39"/>
    </row>
    <row r="50" spans="1:15">
      <c r="A50" s="62"/>
      <c r="B50" s="39"/>
      <c r="C50" s="39"/>
      <c r="D50" s="39"/>
      <c r="E50" s="39"/>
      <c r="F50" s="39"/>
      <c r="G50" s="39"/>
      <c r="H50" s="39"/>
      <c r="I50" s="39"/>
      <c r="J50" s="39"/>
      <c r="K50" s="39"/>
      <c r="L50" s="39"/>
      <c r="M50" s="39"/>
      <c r="N50" s="39"/>
      <c r="O50" s="39"/>
    </row>
    <row r="51" spans="1:15">
      <c r="A51" s="62"/>
      <c r="B51" s="39"/>
      <c r="C51" s="39"/>
      <c r="D51" s="39"/>
      <c r="E51" s="39"/>
      <c r="F51" s="39"/>
      <c r="G51" s="39"/>
      <c r="H51" s="39"/>
      <c r="I51" s="39"/>
      <c r="J51" s="39"/>
      <c r="K51" s="39"/>
      <c r="L51" s="39"/>
      <c r="M51" s="39"/>
      <c r="N51" s="39"/>
      <c r="O51" s="39"/>
    </row>
    <row r="52" spans="1:15">
      <c r="A52" s="62"/>
      <c r="B52" s="39"/>
      <c r="C52" s="39"/>
      <c r="D52" s="39"/>
      <c r="E52" s="39"/>
      <c r="F52" s="39"/>
      <c r="G52" s="39"/>
      <c r="H52" s="39"/>
      <c r="I52" s="39"/>
      <c r="J52" s="39"/>
      <c r="K52" s="39"/>
      <c r="L52" s="39"/>
      <c r="M52" s="39"/>
      <c r="N52" s="39"/>
      <c r="O52" s="39"/>
    </row>
    <row r="53" spans="1:15">
      <c r="A53" s="62"/>
      <c r="B53" s="39"/>
      <c r="C53" s="39"/>
      <c r="D53" s="39"/>
      <c r="E53" s="39"/>
      <c r="F53" s="39"/>
      <c r="G53" s="39"/>
      <c r="H53" s="39"/>
      <c r="I53" s="39"/>
      <c r="J53" s="39"/>
      <c r="K53" s="39"/>
      <c r="L53" s="39"/>
      <c r="M53" s="39"/>
      <c r="N53" s="39"/>
      <c r="O53" s="39"/>
    </row>
    <row r="54" spans="1:15">
      <c r="A54" s="62"/>
      <c r="B54" s="39"/>
      <c r="C54" s="39"/>
      <c r="D54" s="39"/>
      <c r="E54" s="39"/>
      <c r="F54" s="39"/>
      <c r="G54" s="39"/>
      <c r="H54" s="39"/>
      <c r="I54" s="39"/>
      <c r="J54" s="39"/>
      <c r="K54" s="39"/>
      <c r="L54" s="39"/>
      <c r="M54" s="39"/>
      <c r="N54" s="39"/>
      <c r="O54" s="39"/>
    </row>
    <row r="55" spans="1:15">
      <c r="A55" s="62"/>
      <c r="B55" s="39"/>
      <c r="C55" s="39"/>
      <c r="D55" s="39"/>
      <c r="E55" s="39"/>
      <c r="F55" s="39"/>
      <c r="G55" s="39"/>
      <c r="H55" s="39"/>
      <c r="I55" s="39"/>
      <c r="J55" s="39"/>
      <c r="K55" s="39"/>
      <c r="L55" s="39"/>
      <c r="M55" s="39"/>
      <c r="N55" s="39"/>
      <c r="O55" s="39"/>
    </row>
    <row r="56" spans="1:15">
      <c r="A56" s="62"/>
      <c r="B56" s="39"/>
      <c r="C56" s="39"/>
      <c r="D56" s="39"/>
      <c r="E56" s="39"/>
      <c r="F56" s="39"/>
      <c r="G56" s="39"/>
      <c r="H56" s="39"/>
      <c r="I56" s="39"/>
      <c r="J56" s="39"/>
      <c r="K56" s="39"/>
      <c r="L56" s="39"/>
      <c r="M56" s="39"/>
      <c r="N56" s="39"/>
      <c r="O56" s="39"/>
    </row>
    <row r="57" spans="1:15">
      <c r="A57" s="62"/>
      <c r="B57" s="39"/>
      <c r="C57" s="39"/>
      <c r="D57" s="39"/>
      <c r="E57" s="39"/>
      <c r="F57" s="39"/>
      <c r="G57" s="39"/>
      <c r="H57" s="39"/>
      <c r="I57" s="39"/>
      <c r="J57" s="39"/>
      <c r="K57" s="39"/>
      <c r="L57" s="39"/>
      <c r="M57" s="39"/>
      <c r="N57" s="39"/>
      <c r="O57" s="39"/>
    </row>
    <row r="58" spans="1:15">
      <c r="A58" s="62"/>
      <c r="B58" s="39"/>
      <c r="C58" s="39"/>
      <c r="D58" s="39"/>
      <c r="E58" s="39"/>
      <c r="F58" s="39"/>
      <c r="G58" s="39"/>
      <c r="H58" s="39"/>
      <c r="I58" s="39"/>
      <c r="J58" s="39"/>
      <c r="K58" s="39"/>
      <c r="L58" s="39"/>
      <c r="M58" s="39"/>
      <c r="N58" s="39"/>
      <c r="O58" s="39"/>
    </row>
    <row r="59" spans="1:15">
      <c r="A59" s="62"/>
      <c r="B59" s="39"/>
      <c r="C59" s="39"/>
      <c r="D59" s="39"/>
      <c r="E59" s="39"/>
      <c r="F59" s="39"/>
      <c r="G59" s="39"/>
      <c r="H59" s="39"/>
      <c r="I59" s="39"/>
      <c r="J59" s="39"/>
      <c r="K59" s="39"/>
      <c r="L59" s="39"/>
      <c r="M59" s="39"/>
      <c r="N59" s="39"/>
      <c r="O59" s="39"/>
    </row>
    <row r="60" spans="1:15">
      <c r="A60" s="62"/>
      <c r="B60" s="39"/>
      <c r="C60" s="39"/>
      <c r="D60" s="39"/>
      <c r="E60" s="39"/>
      <c r="F60" s="39"/>
      <c r="G60" s="39"/>
      <c r="H60" s="39"/>
      <c r="I60" s="39"/>
      <c r="J60" s="39"/>
      <c r="K60" s="39"/>
      <c r="L60" s="39"/>
      <c r="M60" s="39"/>
      <c r="N60" s="39"/>
      <c r="O60" s="39"/>
    </row>
    <row r="61" spans="1:15">
      <c r="A61" s="62"/>
      <c r="B61" s="39"/>
      <c r="C61" s="39"/>
      <c r="D61" s="39"/>
      <c r="E61" s="39"/>
      <c r="F61" s="39"/>
      <c r="G61" s="39"/>
      <c r="H61" s="39"/>
      <c r="I61" s="39"/>
      <c r="J61" s="39"/>
      <c r="K61" s="39"/>
      <c r="L61" s="39"/>
      <c r="M61" s="39"/>
      <c r="N61" s="39"/>
      <c r="O61" s="39"/>
    </row>
    <row r="62" spans="1:15">
      <c r="A62" s="62"/>
      <c r="B62" s="39"/>
      <c r="C62" s="39"/>
      <c r="D62" s="39"/>
      <c r="E62" s="39"/>
      <c r="F62" s="39"/>
      <c r="G62" s="39"/>
      <c r="H62" s="39"/>
      <c r="I62" s="39"/>
      <c r="J62" s="39"/>
      <c r="K62" s="39"/>
      <c r="L62" s="39"/>
      <c r="M62" s="39"/>
      <c r="N62" s="39"/>
      <c r="O62" s="39"/>
    </row>
    <row r="63" spans="1:15">
      <c r="A63" s="62"/>
      <c r="B63" s="39"/>
      <c r="C63" s="39"/>
      <c r="D63" s="39"/>
      <c r="E63" s="39"/>
      <c r="F63" s="39"/>
      <c r="G63" s="39"/>
      <c r="H63" s="39"/>
      <c r="I63" s="39"/>
      <c r="J63" s="39"/>
      <c r="K63" s="39"/>
      <c r="L63" s="39"/>
      <c r="M63" s="39"/>
      <c r="N63" s="39"/>
      <c r="O63" s="39"/>
    </row>
    <row r="64" spans="1:15">
      <c r="A64" s="62"/>
      <c r="B64" s="39"/>
      <c r="C64" s="39"/>
      <c r="D64" s="39"/>
      <c r="E64" s="39"/>
      <c r="F64" s="39"/>
      <c r="G64" s="39"/>
      <c r="H64" s="39"/>
      <c r="I64" s="39"/>
      <c r="J64" s="39"/>
      <c r="K64" s="39"/>
      <c r="L64" s="39"/>
      <c r="M64" s="39"/>
      <c r="N64" s="39"/>
      <c r="O64" s="39"/>
    </row>
    <row r="65" spans="1:15">
      <c r="A65" s="62"/>
      <c r="B65" s="39"/>
      <c r="C65" s="39"/>
      <c r="D65" s="39"/>
      <c r="E65" s="39"/>
      <c r="F65" s="39"/>
      <c r="G65" s="39"/>
      <c r="H65" s="39"/>
      <c r="I65" s="39"/>
      <c r="J65" s="39"/>
      <c r="K65" s="39"/>
      <c r="L65" s="39"/>
      <c r="M65" s="39"/>
      <c r="N65" s="39"/>
      <c r="O65" s="39"/>
    </row>
    <row r="66" spans="1:15">
      <c r="A66" s="62"/>
      <c r="B66" s="39"/>
      <c r="C66" s="39"/>
      <c r="D66" s="39"/>
      <c r="E66" s="39"/>
      <c r="F66" s="39"/>
      <c r="G66" s="39"/>
      <c r="H66" s="39"/>
      <c r="I66" s="39"/>
      <c r="J66" s="39"/>
      <c r="K66" s="39"/>
      <c r="L66" s="39"/>
      <c r="M66" s="39"/>
      <c r="N66" s="39"/>
      <c r="O66" s="39"/>
    </row>
    <row r="67" spans="1:15">
      <c r="A67" s="62"/>
      <c r="B67" s="39"/>
      <c r="C67" s="39"/>
      <c r="D67" s="39"/>
      <c r="E67" s="39"/>
      <c r="F67" s="39"/>
      <c r="G67" s="39"/>
      <c r="H67" s="39"/>
      <c r="I67" s="39"/>
      <c r="J67" s="39"/>
      <c r="K67" s="39"/>
      <c r="L67" s="39"/>
      <c r="M67" s="39"/>
      <c r="N67" s="39"/>
      <c r="O67" s="39"/>
    </row>
    <row r="68" spans="1:15">
      <c r="A68" s="62"/>
      <c r="B68" s="39"/>
      <c r="C68" s="39"/>
      <c r="D68" s="39"/>
      <c r="E68" s="39"/>
      <c r="F68" s="39"/>
      <c r="G68" s="39"/>
      <c r="H68" s="39"/>
      <c r="I68" s="39"/>
      <c r="J68" s="39"/>
      <c r="K68" s="39"/>
      <c r="L68" s="39"/>
      <c r="M68" s="39"/>
      <c r="N68" s="39"/>
      <c r="O68" s="39"/>
    </row>
    <row r="69" spans="1:15" ht="14.4" customHeight="1">
      <c r="A69" s="62"/>
      <c r="B69" s="39"/>
      <c r="C69" s="39"/>
      <c r="D69" s="39"/>
      <c r="E69" s="39"/>
      <c r="F69" s="39"/>
      <c r="G69" s="39"/>
      <c r="H69" s="39"/>
      <c r="I69" s="39"/>
      <c r="J69" s="39"/>
      <c r="K69" s="39"/>
      <c r="L69" s="39"/>
      <c r="M69" s="39"/>
      <c r="N69" s="39"/>
      <c r="O69" s="39"/>
    </row>
    <row r="70" spans="1:15">
      <c r="A70" s="62"/>
      <c r="B70" s="39"/>
      <c r="C70" s="39"/>
      <c r="D70" s="39"/>
      <c r="E70" s="39"/>
      <c r="F70" s="39"/>
      <c r="G70" s="39"/>
      <c r="H70" s="39"/>
      <c r="I70" s="39"/>
      <c r="J70" s="39"/>
      <c r="K70" s="39"/>
      <c r="L70" s="39"/>
      <c r="M70" s="39"/>
      <c r="N70" s="39"/>
      <c r="O70" s="39"/>
    </row>
    <row r="71" spans="1:15">
      <c r="A71" s="62"/>
      <c r="B71" s="39"/>
      <c r="C71" s="39"/>
      <c r="D71" s="39"/>
      <c r="E71" s="39"/>
      <c r="F71" s="39"/>
      <c r="G71" s="39"/>
      <c r="H71" s="39"/>
      <c r="I71" s="39"/>
      <c r="J71" s="39"/>
      <c r="K71" s="39"/>
      <c r="L71" s="39"/>
      <c r="M71" s="39"/>
      <c r="N71" s="39"/>
      <c r="O71" s="39"/>
    </row>
    <row r="72" spans="1:15">
      <c r="A72" s="62"/>
      <c r="B72" s="39"/>
      <c r="C72" s="39"/>
      <c r="D72" s="39"/>
      <c r="E72" s="39"/>
      <c r="F72" s="39"/>
      <c r="G72" s="39"/>
      <c r="H72" s="39"/>
      <c r="I72" s="39"/>
      <c r="J72" s="39"/>
      <c r="K72" s="39"/>
      <c r="L72" s="39"/>
      <c r="M72" s="39"/>
      <c r="N72" s="39"/>
      <c r="O72" s="39"/>
    </row>
    <row r="73" spans="1:15">
      <c r="A73" s="62"/>
      <c r="B73" s="39"/>
      <c r="C73" s="39"/>
      <c r="D73" s="39"/>
      <c r="E73" s="39"/>
      <c r="F73" s="39"/>
      <c r="G73" s="39"/>
      <c r="H73" s="39"/>
      <c r="I73" s="39"/>
      <c r="J73" s="39"/>
      <c r="K73" s="39"/>
      <c r="L73" s="39"/>
      <c r="M73" s="39"/>
      <c r="N73" s="39"/>
      <c r="O73" s="39"/>
    </row>
    <row r="74" spans="1:15">
      <c r="A74" s="62"/>
      <c r="B74" s="39"/>
      <c r="C74" s="39"/>
      <c r="D74" s="39"/>
      <c r="E74" s="39"/>
      <c r="F74" s="39"/>
      <c r="G74" s="39"/>
      <c r="H74" s="39"/>
      <c r="I74" s="39"/>
      <c r="J74" s="39"/>
      <c r="K74" s="39"/>
      <c r="L74" s="39"/>
      <c r="M74" s="39"/>
      <c r="N74" s="39"/>
      <c r="O74" s="39"/>
    </row>
    <row r="75" spans="1:15">
      <c r="A75" s="62"/>
      <c r="B75" s="39"/>
      <c r="C75" s="39"/>
      <c r="D75" s="39"/>
      <c r="E75" s="39"/>
      <c r="F75" s="39"/>
      <c r="G75" s="39"/>
      <c r="H75" s="39"/>
      <c r="I75" s="39"/>
      <c r="J75" s="39"/>
      <c r="K75" s="39"/>
      <c r="L75" s="39"/>
      <c r="M75" s="39"/>
      <c r="N75" s="39"/>
      <c r="O75" s="39"/>
    </row>
    <row r="76" spans="1:15">
      <c r="A76" s="62"/>
      <c r="B76" s="39"/>
      <c r="C76" s="39"/>
      <c r="D76" s="39"/>
      <c r="E76" s="39"/>
      <c r="F76" s="39"/>
      <c r="G76" s="39"/>
      <c r="H76" s="39"/>
      <c r="I76" s="39"/>
      <c r="J76" s="39"/>
      <c r="K76" s="39"/>
      <c r="L76" s="39"/>
      <c r="M76" s="39"/>
      <c r="N76" s="39"/>
      <c r="O76" s="39"/>
    </row>
    <row r="77" spans="1:15">
      <c r="A77" s="62"/>
      <c r="B77" s="39"/>
      <c r="C77" s="39"/>
      <c r="D77" s="39"/>
      <c r="E77" s="39"/>
      <c r="F77" s="39"/>
      <c r="G77" s="39"/>
      <c r="H77" s="39"/>
      <c r="I77" s="39"/>
      <c r="J77" s="39"/>
      <c r="K77" s="39"/>
      <c r="L77" s="39"/>
      <c r="M77" s="39"/>
      <c r="N77" s="39"/>
      <c r="O77" s="39"/>
    </row>
    <row r="78" spans="1:15">
      <c r="A78" s="62"/>
      <c r="B78" s="39"/>
      <c r="C78" s="39"/>
      <c r="D78" s="39"/>
      <c r="E78" s="39"/>
      <c r="F78" s="39"/>
      <c r="G78" s="39"/>
      <c r="H78" s="39"/>
      <c r="I78" s="39"/>
      <c r="J78" s="39"/>
      <c r="K78" s="39"/>
      <c r="L78" s="39"/>
      <c r="M78" s="39"/>
      <c r="N78" s="39"/>
      <c r="O78" s="39"/>
    </row>
    <row r="79" spans="1:15">
      <c r="A79" s="62"/>
      <c r="B79" s="39"/>
      <c r="C79" s="39"/>
      <c r="D79" s="39"/>
      <c r="E79" s="39"/>
      <c r="F79" s="39"/>
      <c r="G79" s="39"/>
      <c r="H79" s="39"/>
      <c r="I79" s="39"/>
      <c r="J79" s="39"/>
      <c r="K79" s="39"/>
      <c r="L79" s="39"/>
      <c r="M79" s="39"/>
      <c r="N79" s="39"/>
      <c r="O79" s="39"/>
    </row>
    <row r="80" spans="1:15">
      <c r="A80" s="62"/>
      <c r="B80" s="39"/>
      <c r="C80" s="39"/>
      <c r="D80" s="39"/>
      <c r="E80" s="39"/>
      <c r="F80" s="39"/>
      <c r="G80" s="39"/>
      <c r="H80" s="39"/>
      <c r="I80" s="39"/>
      <c r="J80" s="39"/>
      <c r="K80" s="39"/>
      <c r="L80" s="39"/>
      <c r="M80" s="39"/>
      <c r="N80" s="39"/>
      <c r="O80" s="39"/>
    </row>
    <row r="81" spans="1:15">
      <c r="A81" s="62"/>
      <c r="B81" s="39"/>
      <c r="C81" s="39"/>
      <c r="D81" s="39"/>
      <c r="E81" s="39"/>
      <c r="F81" s="39"/>
      <c r="G81" s="39"/>
      <c r="H81" s="39"/>
      <c r="I81" s="39"/>
      <c r="J81" s="39"/>
      <c r="K81" s="39"/>
      <c r="L81" s="39"/>
      <c r="M81" s="39"/>
      <c r="N81" s="39"/>
      <c r="O81" s="39"/>
    </row>
    <row r="82" spans="1:15">
      <c r="A82" s="62"/>
      <c r="B82" s="39"/>
      <c r="C82" s="39"/>
      <c r="D82" s="39"/>
      <c r="E82" s="39"/>
      <c r="F82" s="39"/>
      <c r="G82" s="39"/>
      <c r="H82" s="39"/>
      <c r="I82" s="39"/>
      <c r="J82" s="39"/>
      <c r="K82" s="39"/>
      <c r="L82" s="39"/>
      <c r="M82" s="39"/>
      <c r="N82" s="39"/>
      <c r="O82" s="39"/>
    </row>
    <row r="83" spans="1:15">
      <c r="A83" s="62"/>
      <c r="B83" s="39"/>
      <c r="C83" s="39"/>
      <c r="D83" s="39"/>
      <c r="E83" s="39"/>
      <c r="F83" s="39"/>
      <c r="G83" s="39"/>
      <c r="H83" s="39"/>
      <c r="I83" s="39"/>
      <c r="J83" s="39"/>
      <c r="K83" s="39"/>
      <c r="L83" s="39"/>
      <c r="M83" s="39"/>
      <c r="N83" s="39"/>
      <c r="O83" s="39"/>
    </row>
    <row r="84" spans="1:15">
      <c r="A84" s="62"/>
      <c r="B84" s="39"/>
      <c r="C84" s="39"/>
      <c r="D84" s="39"/>
      <c r="E84" s="39"/>
      <c r="F84" s="39"/>
      <c r="G84" s="39"/>
      <c r="H84" s="39"/>
      <c r="I84" s="39"/>
      <c r="J84" s="39"/>
      <c r="K84" s="39"/>
      <c r="L84" s="39"/>
      <c r="M84" s="39"/>
      <c r="N84" s="39"/>
      <c r="O84" s="39"/>
    </row>
    <row r="85" spans="1:15">
      <c r="A85" s="62"/>
      <c r="B85" s="39"/>
      <c r="C85" s="39"/>
      <c r="D85" s="39"/>
      <c r="E85" s="39"/>
      <c r="F85" s="39"/>
      <c r="G85" s="39"/>
      <c r="H85" s="39"/>
      <c r="I85" s="39"/>
      <c r="J85" s="39"/>
      <c r="K85" s="39"/>
      <c r="L85" s="39"/>
      <c r="M85" s="39"/>
      <c r="N85" s="39"/>
      <c r="O85" s="39"/>
    </row>
    <row r="86" spans="1:15">
      <c r="A86" s="62"/>
      <c r="B86" s="39"/>
      <c r="C86" s="39"/>
      <c r="D86" s="39"/>
      <c r="E86" s="39"/>
      <c r="F86" s="39"/>
      <c r="G86" s="39"/>
      <c r="H86" s="39"/>
      <c r="I86" s="39"/>
      <c r="J86" s="39"/>
      <c r="K86" s="39"/>
      <c r="L86" s="39"/>
      <c r="M86" s="39"/>
      <c r="N86" s="39"/>
      <c r="O86" s="39"/>
    </row>
    <row r="87" spans="1:15">
      <c r="A87" s="62"/>
      <c r="B87" s="39"/>
      <c r="C87" s="39"/>
      <c r="D87" s="39"/>
      <c r="E87" s="39"/>
      <c r="F87" s="39"/>
      <c r="G87" s="39"/>
      <c r="H87" s="39"/>
      <c r="I87" s="39"/>
      <c r="J87" s="39"/>
      <c r="K87" s="39"/>
      <c r="L87" s="39"/>
      <c r="M87" s="39"/>
      <c r="N87" s="39"/>
      <c r="O87" s="39"/>
    </row>
    <row r="88" spans="1:15">
      <c r="A88" s="62"/>
      <c r="B88" s="39"/>
      <c r="C88" s="39"/>
      <c r="D88" s="39"/>
      <c r="E88" s="39"/>
      <c r="F88" s="39"/>
      <c r="G88" s="39"/>
      <c r="H88" s="39"/>
      <c r="I88" s="39"/>
      <c r="J88" s="39"/>
      <c r="K88" s="39"/>
      <c r="L88" s="39"/>
      <c r="M88" s="39"/>
      <c r="N88" s="39"/>
      <c r="O88" s="39"/>
    </row>
    <row r="89" spans="1:15">
      <c r="A89" s="62"/>
      <c r="B89" s="39"/>
      <c r="C89" s="39"/>
      <c r="D89" s="39"/>
      <c r="E89" s="39"/>
      <c r="F89" s="39"/>
      <c r="G89" s="39"/>
      <c r="H89" s="39"/>
      <c r="I89" s="39"/>
      <c r="J89" s="39"/>
      <c r="K89" s="39"/>
      <c r="L89" s="39"/>
      <c r="M89" s="39"/>
      <c r="N89" s="39"/>
      <c r="O89" s="39"/>
    </row>
    <row r="90" spans="1:15">
      <c r="A90" s="62"/>
      <c r="B90" s="39"/>
      <c r="C90" s="39"/>
      <c r="D90" s="39"/>
      <c r="E90" s="39"/>
      <c r="F90" s="39"/>
      <c r="G90" s="39"/>
      <c r="H90" s="39"/>
      <c r="I90" s="39"/>
      <c r="J90" s="39"/>
      <c r="K90" s="39"/>
      <c r="L90" s="39"/>
      <c r="M90" s="39"/>
      <c r="N90" s="39"/>
      <c r="O90" s="39"/>
    </row>
    <row r="91" spans="1:15">
      <c r="A91" s="62"/>
      <c r="B91" s="39"/>
      <c r="C91" s="39"/>
      <c r="D91" s="39"/>
      <c r="E91" s="39"/>
      <c r="F91" s="39"/>
      <c r="G91" s="39"/>
      <c r="H91" s="39"/>
      <c r="I91" s="39"/>
      <c r="J91" s="39"/>
      <c r="K91" s="39"/>
      <c r="L91" s="39"/>
      <c r="M91" s="39"/>
      <c r="N91" s="39"/>
      <c r="O91" s="39"/>
    </row>
    <row r="92" spans="1:15">
      <c r="A92" s="39"/>
      <c r="B92" s="39"/>
      <c r="C92" s="39"/>
      <c r="D92" s="39"/>
      <c r="E92" s="39"/>
      <c r="F92" s="39"/>
      <c r="G92" s="39"/>
      <c r="H92" s="39"/>
      <c r="I92" s="39"/>
      <c r="J92" s="39"/>
      <c r="K92" s="39"/>
      <c r="L92" s="39"/>
      <c r="M92" s="39"/>
      <c r="N92" s="39"/>
      <c r="O92" s="39"/>
    </row>
    <row r="93" spans="1:15">
      <c r="A93" s="39"/>
      <c r="B93" s="39"/>
      <c r="C93" s="39"/>
      <c r="D93" s="39"/>
      <c r="E93" s="39"/>
      <c r="F93" s="39"/>
      <c r="G93" s="39"/>
      <c r="H93" s="39"/>
      <c r="I93" s="39"/>
      <c r="J93" s="39"/>
      <c r="K93" s="39"/>
      <c r="L93" s="39"/>
      <c r="M93" s="39"/>
      <c r="N93" s="39"/>
      <c r="O93" s="39"/>
    </row>
    <row r="94" spans="1:15">
      <c r="A94" s="39"/>
      <c r="B94" s="39"/>
      <c r="C94" s="39"/>
      <c r="D94" s="39"/>
      <c r="E94" s="39"/>
      <c r="F94" s="39"/>
      <c r="G94" s="39"/>
      <c r="H94" s="39"/>
      <c r="I94" s="39"/>
      <c r="J94" s="39"/>
      <c r="K94" s="39"/>
      <c r="L94" s="39"/>
      <c r="M94" s="39"/>
      <c r="N94" s="39"/>
      <c r="O94" s="39"/>
    </row>
    <row r="95" spans="1:15">
      <c r="A95" s="39"/>
      <c r="B95" s="39"/>
      <c r="C95" s="39"/>
      <c r="D95" s="39"/>
      <c r="E95" s="39"/>
      <c r="F95" s="39"/>
      <c r="G95" s="39"/>
      <c r="H95" s="39"/>
      <c r="I95" s="39"/>
      <c r="J95" s="39"/>
      <c r="K95" s="39"/>
      <c r="L95" s="39"/>
      <c r="M95" s="39"/>
      <c r="N95" s="39"/>
      <c r="O95" s="39"/>
    </row>
    <row r="96" spans="1:15">
      <c r="A96" s="39"/>
      <c r="B96" s="39"/>
      <c r="C96" s="39"/>
      <c r="D96" s="39"/>
      <c r="E96" s="39"/>
      <c r="F96" s="39"/>
      <c r="G96" s="39"/>
      <c r="H96" s="39"/>
      <c r="I96" s="39"/>
      <c r="J96" s="39"/>
      <c r="K96" s="39"/>
      <c r="L96" s="39"/>
      <c r="M96" s="39"/>
      <c r="N96" s="39"/>
      <c r="O96" s="39"/>
    </row>
    <row r="97" spans="1:15">
      <c r="A97" s="39"/>
      <c r="B97" s="39"/>
      <c r="C97" s="39"/>
      <c r="D97" s="39"/>
      <c r="E97" s="39"/>
      <c r="F97" s="39"/>
      <c r="G97" s="39"/>
      <c r="H97" s="39"/>
      <c r="I97" s="39"/>
      <c r="J97" s="39"/>
      <c r="K97" s="39"/>
      <c r="L97" s="39"/>
      <c r="M97" s="39"/>
      <c r="N97" s="39"/>
      <c r="O97" s="39"/>
    </row>
    <row r="98" spans="1:15">
      <c r="A98" s="39"/>
      <c r="B98" s="39"/>
      <c r="C98" s="39"/>
      <c r="D98" s="39"/>
      <c r="E98" s="39"/>
      <c r="F98" s="39"/>
      <c r="G98" s="39"/>
      <c r="H98" s="39"/>
      <c r="I98" s="39"/>
      <c r="J98" s="39"/>
      <c r="K98" s="39"/>
      <c r="L98" s="39"/>
      <c r="M98" s="39"/>
      <c r="N98" s="39"/>
      <c r="O98" s="39"/>
    </row>
    <row r="99" spans="1:15">
      <c r="A99" s="39"/>
      <c r="B99" s="39"/>
      <c r="C99" s="39"/>
      <c r="D99" s="39"/>
      <c r="E99" s="39"/>
      <c r="F99" s="39"/>
      <c r="G99" s="39"/>
      <c r="H99" s="39"/>
      <c r="I99" s="39"/>
      <c r="J99" s="39"/>
      <c r="K99" s="39"/>
      <c r="L99" s="39"/>
      <c r="M99" s="39"/>
      <c r="N99" s="39"/>
      <c r="O99" s="39"/>
    </row>
    <row r="100" spans="1:15">
      <c r="A100" s="39"/>
      <c r="B100" s="39"/>
      <c r="C100" s="39"/>
      <c r="D100" s="39"/>
      <c r="E100" s="39"/>
      <c r="F100" s="39"/>
      <c r="G100" s="39"/>
      <c r="H100" s="39"/>
      <c r="I100" s="39"/>
      <c r="J100" s="39"/>
      <c r="K100" s="39"/>
      <c r="L100" s="39"/>
      <c r="M100" s="39"/>
      <c r="N100" s="39"/>
      <c r="O100" s="39"/>
    </row>
    <row r="101" spans="1:15">
      <c r="A101" s="39"/>
      <c r="B101" s="39"/>
      <c r="C101" s="39"/>
      <c r="D101" s="39"/>
      <c r="E101" s="39"/>
      <c r="F101" s="39"/>
      <c r="G101" s="39"/>
      <c r="H101" s="39"/>
      <c r="I101" s="39"/>
      <c r="J101" s="39"/>
      <c r="K101" s="39"/>
      <c r="L101" s="39"/>
      <c r="M101" s="39"/>
      <c r="N101" s="39"/>
      <c r="O101" s="39"/>
    </row>
    <row r="102" spans="1:15">
      <c r="A102" s="39"/>
      <c r="B102" s="39"/>
      <c r="C102" s="39"/>
      <c r="D102" s="39"/>
      <c r="E102" s="39"/>
      <c r="F102" s="39"/>
      <c r="G102" s="39"/>
      <c r="H102" s="39"/>
      <c r="I102" s="39"/>
      <c r="J102" s="39"/>
      <c r="K102" s="39"/>
      <c r="L102" s="39"/>
      <c r="M102" s="39"/>
      <c r="N102" s="39"/>
      <c r="O102" s="39"/>
    </row>
    <row r="103" spans="1:15">
      <c r="A103" s="39"/>
      <c r="B103" s="39"/>
      <c r="C103" s="39"/>
      <c r="D103" s="39"/>
      <c r="E103" s="39"/>
      <c r="F103" s="39"/>
      <c r="G103" s="39"/>
      <c r="H103" s="39"/>
      <c r="I103" s="39"/>
      <c r="J103" s="39"/>
      <c r="K103" s="39"/>
      <c r="L103" s="39"/>
      <c r="M103" s="39"/>
      <c r="N103" s="39"/>
      <c r="O103" s="39"/>
    </row>
    <row r="104" spans="1:15">
      <c r="A104" s="39"/>
      <c r="B104" s="39"/>
      <c r="C104" s="39"/>
      <c r="D104" s="39"/>
      <c r="E104" s="39"/>
      <c r="F104" s="39"/>
      <c r="G104" s="39"/>
      <c r="H104" s="39"/>
      <c r="I104" s="39"/>
      <c r="J104" s="39"/>
      <c r="K104" s="39"/>
      <c r="L104" s="39"/>
      <c r="M104" s="39"/>
      <c r="N104" s="39"/>
      <c r="O104" s="39"/>
    </row>
    <row r="105" spans="1:15">
      <c r="A105" s="39"/>
      <c r="B105" s="39"/>
      <c r="C105" s="39"/>
      <c r="D105" s="39"/>
      <c r="E105" s="39"/>
      <c r="F105" s="39"/>
      <c r="G105" s="39"/>
      <c r="H105" s="39"/>
      <c r="I105" s="39"/>
      <c r="J105" s="39"/>
      <c r="K105" s="39"/>
      <c r="L105" s="39"/>
      <c r="M105" s="39"/>
      <c r="N105" s="39"/>
      <c r="O105" s="39"/>
    </row>
    <row r="106" spans="1:15">
      <c r="A106" s="39"/>
      <c r="B106" s="39"/>
      <c r="C106" s="39"/>
      <c r="D106" s="39"/>
      <c r="E106" s="39"/>
      <c r="F106" s="39"/>
      <c r="G106" s="39"/>
      <c r="H106" s="39"/>
      <c r="I106" s="39"/>
      <c r="J106" s="39"/>
      <c r="K106" s="39"/>
      <c r="L106" s="39"/>
      <c r="M106" s="39"/>
      <c r="N106" s="39"/>
      <c r="O106" s="39"/>
    </row>
    <row r="107" spans="1:15">
      <c r="A107" s="39"/>
      <c r="B107" s="39"/>
      <c r="C107" s="39"/>
      <c r="D107" s="39"/>
      <c r="E107" s="39"/>
      <c r="F107" s="39"/>
      <c r="G107" s="39"/>
      <c r="H107" s="39"/>
      <c r="I107" s="39"/>
      <c r="J107" s="39"/>
      <c r="K107" s="39"/>
      <c r="L107" s="39"/>
      <c r="M107" s="39"/>
      <c r="N107" s="39"/>
      <c r="O107" s="39"/>
    </row>
    <row r="108" spans="1:15">
      <c r="A108" s="39"/>
      <c r="B108" s="39"/>
      <c r="C108" s="39"/>
      <c r="D108" s="39"/>
      <c r="E108" s="39"/>
      <c r="F108" s="39"/>
      <c r="G108" s="39"/>
      <c r="H108" s="39"/>
      <c r="I108" s="39"/>
      <c r="J108" s="39"/>
      <c r="K108" s="39"/>
      <c r="L108" s="39"/>
      <c r="M108" s="39"/>
      <c r="N108" s="39"/>
      <c r="O108" s="39"/>
    </row>
    <row r="109" spans="1:15">
      <c r="A109" s="39"/>
      <c r="B109" s="39"/>
      <c r="C109" s="39"/>
      <c r="D109" s="39"/>
      <c r="E109" s="39"/>
      <c r="F109" s="39"/>
      <c r="G109" s="39"/>
      <c r="H109" s="39"/>
      <c r="I109" s="39"/>
      <c r="J109" s="39"/>
      <c r="K109" s="39"/>
      <c r="L109" s="39"/>
      <c r="M109" s="39"/>
      <c r="N109" s="39"/>
      <c r="O109" s="39"/>
    </row>
    <row r="110" spans="1:15">
      <c r="A110" s="39"/>
      <c r="B110" s="39"/>
      <c r="C110" s="39"/>
      <c r="D110" s="39"/>
      <c r="E110" s="39"/>
      <c r="F110" s="39"/>
      <c r="G110" s="39"/>
      <c r="H110" s="39"/>
      <c r="I110" s="39"/>
      <c r="J110" s="39"/>
      <c r="K110" s="39"/>
      <c r="L110" s="39"/>
      <c r="M110" s="39"/>
      <c r="N110" s="39"/>
      <c r="O110" s="39"/>
    </row>
    <row r="111" spans="1:15">
      <c r="A111" s="39"/>
      <c r="B111" s="39"/>
      <c r="C111" s="39"/>
      <c r="D111" s="39"/>
      <c r="E111" s="39"/>
      <c r="F111" s="39"/>
      <c r="G111" s="39"/>
      <c r="H111" s="39"/>
      <c r="I111" s="39"/>
      <c r="J111" s="39"/>
      <c r="K111" s="39"/>
      <c r="L111" s="39"/>
      <c r="M111" s="39"/>
      <c r="N111" s="39"/>
      <c r="O111" s="39"/>
    </row>
    <row r="112" spans="1:15">
      <c r="A112" s="39"/>
      <c r="B112" s="39"/>
      <c r="C112" s="39"/>
      <c r="D112" s="39"/>
      <c r="E112" s="39"/>
      <c r="F112" s="39"/>
      <c r="G112" s="39"/>
      <c r="H112" s="39"/>
      <c r="I112" s="39"/>
      <c r="J112" s="39"/>
      <c r="K112" s="39"/>
      <c r="L112" s="39"/>
      <c r="M112" s="39"/>
      <c r="N112" s="39"/>
      <c r="O112" s="39"/>
    </row>
    <row r="113" spans="1:15">
      <c r="A113" s="39"/>
      <c r="B113" s="39"/>
      <c r="C113" s="39"/>
      <c r="D113" s="39"/>
      <c r="E113" s="39"/>
      <c r="F113" s="39"/>
      <c r="G113" s="39"/>
      <c r="H113" s="39"/>
      <c r="I113" s="39"/>
      <c r="J113" s="39"/>
      <c r="K113" s="39"/>
      <c r="L113" s="39"/>
      <c r="M113" s="39"/>
      <c r="N113" s="39"/>
      <c r="O113" s="39"/>
    </row>
    <row r="114" spans="1:15">
      <c r="A114" s="39"/>
      <c r="B114" s="39"/>
      <c r="C114" s="39"/>
      <c r="D114" s="39"/>
      <c r="E114" s="39"/>
      <c r="F114" s="39"/>
      <c r="G114" s="39"/>
      <c r="H114" s="39"/>
      <c r="I114" s="39"/>
      <c r="J114" s="39"/>
      <c r="K114" s="39"/>
      <c r="L114" s="39"/>
      <c r="M114" s="39"/>
      <c r="N114" s="39"/>
      <c r="O114" s="39"/>
    </row>
    <row r="115" spans="1:15">
      <c r="A115" s="39"/>
      <c r="B115" s="39"/>
      <c r="C115" s="39"/>
      <c r="D115" s="39"/>
      <c r="E115" s="39"/>
      <c r="F115" s="39"/>
      <c r="G115" s="39"/>
      <c r="H115" s="39"/>
      <c r="I115" s="39"/>
      <c r="J115" s="39"/>
      <c r="K115" s="39"/>
      <c r="L115" s="39"/>
      <c r="M115" s="39"/>
      <c r="N115" s="39"/>
      <c r="O115" s="39"/>
    </row>
    <row r="116" spans="1:15">
      <c r="A116" s="39"/>
      <c r="B116" s="39"/>
      <c r="C116" s="39"/>
      <c r="D116" s="39"/>
      <c r="E116" s="39"/>
      <c r="F116" s="39"/>
      <c r="G116" s="39"/>
      <c r="H116" s="39"/>
      <c r="I116" s="39"/>
      <c r="J116" s="39"/>
      <c r="K116" s="39"/>
      <c r="L116" s="39"/>
      <c r="M116" s="39"/>
      <c r="N116" s="39"/>
      <c r="O116" s="39"/>
    </row>
    <row r="117" spans="1:15">
      <c r="A117" s="39"/>
      <c r="B117" s="39"/>
      <c r="C117" s="39"/>
      <c r="D117" s="39"/>
      <c r="E117" s="39"/>
      <c r="F117" s="39"/>
      <c r="G117" s="39"/>
      <c r="H117" s="39"/>
      <c r="I117" s="39"/>
      <c r="J117" s="39"/>
      <c r="K117" s="39"/>
      <c r="L117" s="39"/>
      <c r="M117" s="39"/>
      <c r="N117" s="39"/>
      <c r="O117" s="39"/>
    </row>
    <row r="118" spans="1:15">
      <c r="A118" s="39"/>
      <c r="B118" s="39"/>
      <c r="C118" s="39"/>
      <c r="D118" s="39"/>
      <c r="E118" s="39"/>
      <c r="F118" s="39"/>
      <c r="G118" s="39"/>
      <c r="H118" s="39"/>
      <c r="I118" s="39"/>
      <c r="J118" s="39"/>
      <c r="K118" s="39"/>
      <c r="L118" s="39"/>
      <c r="M118" s="39"/>
      <c r="N118" s="39"/>
      <c r="O118" s="39"/>
    </row>
    <row r="119" spans="1:15">
      <c r="A119" s="39"/>
      <c r="B119" s="39"/>
      <c r="C119" s="39"/>
      <c r="D119" s="39"/>
      <c r="E119" s="39"/>
      <c r="F119" s="39"/>
      <c r="G119" s="39"/>
      <c r="H119" s="39"/>
      <c r="I119" s="39"/>
      <c r="J119" s="39"/>
      <c r="K119" s="39"/>
      <c r="L119" s="39"/>
      <c r="M119" s="39"/>
      <c r="N119" s="39"/>
      <c r="O119" s="39"/>
    </row>
    <row r="120" spans="1:15">
      <c r="A120" s="39"/>
      <c r="B120" s="39"/>
      <c r="C120" s="39"/>
      <c r="D120" s="39"/>
      <c r="E120" s="39"/>
      <c r="F120" s="39"/>
      <c r="G120" s="39"/>
      <c r="H120" s="39"/>
      <c r="I120" s="39"/>
      <c r="J120" s="39"/>
      <c r="K120" s="39"/>
      <c r="L120" s="39"/>
      <c r="M120" s="39"/>
      <c r="N120" s="39"/>
      <c r="O120" s="39"/>
    </row>
    <row r="121" spans="1:15">
      <c r="A121" s="39"/>
      <c r="B121" s="39"/>
      <c r="C121" s="39"/>
      <c r="D121" s="39"/>
      <c r="E121" s="39"/>
      <c r="F121" s="39"/>
      <c r="G121" s="39"/>
      <c r="H121" s="39"/>
      <c r="I121" s="39"/>
      <c r="J121" s="39"/>
      <c r="K121" s="39"/>
      <c r="L121" s="39"/>
      <c r="M121" s="39"/>
      <c r="N121" s="39"/>
      <c r="O121" s="39"/>
    </row>
    <row r="122" spans="1:15">
      <c r="A122" s="39"/>
      <c r="B122" s="39"/>
      <c r="C122" s="39"/>
      <c r="D122" s="39"/>
      <c r="E122" s="39"/>
      <c r="F122" s="39"/>
      <c r="G122" s="39"/>
      <c r="H122" s="39"/>
      <c r="I122" s="39"/>
      <c r="J122" s="39"/>
      <c r="K122" s="39"/>
      <c r="L122" s="39"/>
      <c r="M122" s="39"/>
      <c r="N122" s="39"/>
      <c r="O122" s="39"/>
    </row>
    <row r="123" spans="1:15">
      <c r="A123" s="39"/>
      <c r="B123" s="39"/>
      <c r="C123" s="39"/>
      <c r="D123" s="39"/>
      <c r="E123" s="39"/>
      <c r="F123" s="39"/>
      <c r="G123" s="39"/>
      <c r="H123" s="39"/>
      <c r="I123" s="39"/>
      <c r="J123" s="39"/>
      <c r="K123" s="39"/>
      <c r="L123" s="39"/>
      <c r="M123" s="39"/>
      <c r="N123" s="39"/>
      <c r="O123" s="39"/>
    </row>
    <row r="124" spans="1:15">
      <c r="A124" s="39"/>
      <c r="B124" s="39"/>
      <c r="C124" s="39"/>
      <c r="D124" s="39"/>
      <c r="E124" s="39"/>
      <c r="F124" s="39"/>
      <c r="G124" s="39"/>
      <c r="H124" s="39"/>
      <c r="I124" s="39"/>
      <c r="J124" s="39"/>
      <c r="K124" s="39"/>
      <c r="L124" s="39"/>
      <c r="M124" s="39"/>
      <c r="N124" s="39"/>
      <c r="O124" s="39"/>
    </row>
    <row r="125" spans="1:15">
      <c r="A125" s="39"/>
      <c r="B125" s="39"/>
      <c r="C125" s="39"/>
      <c r="D125" s="39"/>
      <c r="E125" s="39"/>
      <c r="F125" s="39"/>
      <c r="G125" s="39"/>
      <c r="H125" s="39"/>
      <c r="I125" s="39"/>
      <c r="J125" s="39"/>
      <c r="K125" s="39"/>
      <c r="L125" s="39"/>
      <c r="M125" s="39"/>
      <c r="N125" s="39"/>
      <c r="O125" s="39"/>
    </row>
    <row r="126" spans="1:15">
      <c r="A126" s="39"/>
      <c r="B126" s="39"/>
      <c r="C126" s="39"/>
      <c r="D126" s="39"/>
      <c r="E126" s="39"/>
      <c r="F126" s="39"/>
      <c r="G126" s="39"/>
      <c r="H126" s="39"/>
      <c r="I126" s="39"/>
      <c r="J126" s="39"/>
      <c r="K126" s="39"/>
      <c r="L126" s="39"/>
      <c r="M126" s="39"/>
      <c r="N126" s="39"/>
      <c r="O126" s="39"/>
    </row>
    <row r="127" spans="1:15">
      <c r="A127" s="39"/>
      <c r="B127" s="39"/>
      <c r="C127" s="39"/>
      <c r="D127" s="39"/>
      <c r="E127" s="39"/>
      <c r="F127" s="39"/>
      <c r="G127" s="39"/>
      <c r="H127" s="39"/>
      <c r="I127" s="39"/>
      <c r="J127" s="39"/>
      <c r="K127" s="39"/>
      <c r="L127" s="39"/>
      <c r="M127" s="39"/>
      <c r="N127" s="39"/>
      <c r="O127" s="39"/>
    </row>
    <row r="128" spans="1:15">
      <c r="A128" s="39"/>
      <c r="B128" s="39"/>
      <c r="C128" s="39"/>
      <c r="D128" s="39"/>
      <c r="E128" s="39"/>
      <c r="F128" s="39"/>
      <c r="G128" s="39"/>
      <c r="H128" s="39"/>
      <c r="I128" s="39"/>
      <c r="J128" s="39"/>
      <c r="K128" s="39"/>
      <c r="L128" s="39"/>
      <c r="M128" s="39"/>
      <c r="N128" s="39"/>
      <c r="O128" s="39"/>
    </row>
    <row r="129" spans="1:15">
      <c r="A129" s="39"/>
      <c r="B129" s="39"/>
      <c r="C129" s="39"/>
      <c r="D129" s="39"/>
      <c r="E129" s="39"/>
      <c r="F129" s="39"/>
      <c r="G129" s="39"/>
      <c r="H129" s="39"/>
      <c r="I129" s="39"/>
      <c r="J129" s="39"/>
      <c r="K129" s="39"/>
      <c r="L129" s="39"/>
      <c r="M129" s="39"/>
      <c r="N129" s="39"/>
      <c r="O129" s="39"/>
    </row>
    <row r="130" spans="1:15">
      <c r="A130" s="39"/>
      <c r="B130" s="39"/>
      <c r="C130" s="39"/>
      <c r="D130" s="39"/>
      <c r="E130" s="39"/>
      <c r="F130" s="39"/>
      <c r="G130" s="39"/>
      <c r="H130" s="39"/>
      <c r="I130" s="39"/>
      <c r="J130" s="39"/>
      <c r="K130" s="39"/>
      <c r="L130" s="39"/>
      <c r="M130" s="39"/>
      <c r="N130" s="39"/>
      <c r="O130" s="39"/>
    </row>
    <row r="131" spans="1:15">
      <c r="A131" s="39"/>
      <c r="B131" s="39"/>
      <c r="C131" s="39"/>
      <c r="D131" s="39"/>
      <c r="E131" s="39"/>
      <c r="F131" s="39"/>
      <c r="G131" s="39"/>
      <c r="H131" s="39"/>
      <c r="I131" s="39"/>
      <c r="J131" s="39"/>
      <c r="K131" s="39"/>
      <c r="L131" s="39"/>
      <c r="M131" s="39"/>
      <c r="N131" s="39"/>
      <c r="O131" s="39"/>
    </row>
    <row r="132" spans="1:15">
      <c r="A132" s="39"/>
      <c r="B132" s="39"/>
      <c r="C132" s="39"/>
      <c r="D132" s="39"/>
      <c r="E132" s="39"/>
      <c r="F132" s="39"/>
      <c r="G132" s="39"/>
      <c r="H132" s="39"/>
      <c r="I132" s="39"/>
      <c r="J132" s="39"/>
      <c r="K132" s="39"/>
      <c r="L132" s="39"/>
      <c r="M132" s="39"/>
      <c r="N132" s="39"/>
      <c r="O132" s="39"/>
    </row>
    <row r="133" spans="1:15">
      <c r="A133" s="39"/>
      <c r="B133" s="39"/>
      <c r="C133" s="39"/>
      <c r="D133" s="39"/>
      <c r="E133" s="39"/>
      <c r="F133" s="39"/>
      <c r="G133" s="39"/>
      <c r="H133" s="39"/>
      <c r="I133" s="39"/>
      <c r="J133" s="39"/>
      <c r="K133" s="39"/>
      <c r="L133" s="39"/>
      <c r="M133" s="39"/>
      <c r="N133" s="39"/>
      <c r="O133" s="39"/>
    </row>
    <row r="134" spans="1:15">
      <c r="A134" s="39"/>
      <c r="B134" s="39"/>
      <c r="C134" s="39"/>
      <c r="D134" s="39"/>
      <c r="E134" s="39"/>
      <c r="F134" s="39"/>
      <c r="G134" s="39"/>
      <c r="H134" s="39"/>
      <c r="I134" s="39"/>
      <c r="J134" s="39"/>
      <c r="K134" s="39"/>
      <c r="L134" s="39"/>
      <c r="M134" s="39"/>
      <c r="N134" s="39"/>
      <c r="O134" s="39"/>
    </row>
    <row r="135" spans="1:15">
      <c r="A135" s="39"/>
      <c r="B135" s="39"/>
      <c r="C135" s="39"/>
      <c r="D135" s="39"/>
      <c r="E135" s="39"/>
      <c r="F135" s="39"/>
      <c r="G135" s="39"/>
      <c r="H135" s="39"/>
      <c r="I135" s="39"/>
      <c r="J135" s="39"/>
      <c r="K135" s="39"/>
      <c r="L135" s="39"/>
      <c r="M135" s="39"/>
      <c r="N135" s="39"/>
      <c r="O135" s="39"/>
    </row>
    <row r="136" spans="1:15">
      <c r="A136" s="39"/>
      <c r="B136" s="39"/>
      <c r="C136" s="39"/>
      <c r="D136" s="39"/>
      <c r="E136" s="39"/>
      <c r="F136" s="39"/>
      <c r="G136" s="39"/>
      <c r="H136" s="39"/>
      <c r="I136" s="39"/>
      <c r="J136" s="39"/>
      <c r="K136" s="39"/>
      <c r="L136" s="39"/>
      <c r="M136" s="39"/>
      <c r="N136" s="39"/>
      <c r="O136" s="39"/>
    </row>
    <row r="137" spans="1:15">
      <c r="A137" s="39"/>
      <c r="B137" s="39"/>
      <c r="C137" s="39"/>
      <c r="D137" s="39"/>
      <c r="E137" s="39"/>
      <c r="F137" s="39"/>
      <c r="G137" s="39"/>
      <c r="H137" s="39"/>
      <c r="I137" s="39"/>
      <c r="J137" s="39"/>
      <c r="K137" s="39"/>
      <c r="L137" s="39"/>
      <c r="M137" s="39"/>
      <c r="N137" s="39"/>
      <c r="O137" s="39"/>
    </row>
    <row r="138" spans="1:15">
      <c r="A138" s="39"/>
      <c r="B138" s="39"/>
      <c r="C138" s="39"/>
      <c r="D138" s="39"/>
      <c r="E138" s="39"/>
      <c r="F138" s="39"/>
      <c r="G138" s="39"/>
      <c r="H138" s="39"/>
      <c r="I138" s="39"/>
      <c r="J138" s="39"/>
      <c r="K138" s="39"/>
      <c r="L138" s="39"/>
      <c r="M138" s="39"/>
      <c r="N138" s="39"/>
      <c r="O138" s="39"/>
    </row>
    <row r="139" spans="1:15">
      <c r="A139" s="39"/>
      <c r="B139" s="39"/>
      <c r="C139" s="39"/>
      <c r="D139" s="39"/>
      <c r="E139" s="39"/>
      <c r="F139" s="39"/>
      <c r="G139" s="39"/>
      <c r="H139" s="39"/>
      <c r="I139" s="39"/>
      <c r="J139" s="39"/>
      <c r="K139" s="39"/>
      <c r="L139" s="39"/>
      <c r="M139" s="39"/>
      <c r="N139" s="39"/>
      <c r="O139" s="39"/>
    </row>
    <row r="140" spans="1:15">
      <c r="A140" s="39"/>
      <c r="B140" s="39"/>
      <c r="C140" s="39"/>
      <c r="D140" s="39"/>
      <c r="E140" s="39"/>
      <c r="F140" s="39"/>
      <c r="G140" s="39"/>
      <c r="H140" s="39"/>
      <c r="I140" s="39"/>
      <c r="J140" s="39"/>
      <c r="K140" s="39"/>
      <c r="L140" s="39"/>
      <c r="M140" s="39"/>
      <c r="N140" s="39"/>
      <c r="O140" s="39"/>
    </row>
    <row r="141" spans="1:15">
      <c r="A141" s="39"/>
      <c r="B141" s="39"/>
      <c r="C141" s="39"/>
      <c r="D141" s="39"/>
      <c r="E141" s="39"/>
      <c r="F141" s="39"/>
      <c r="G141" s="39"/>
      <c r="H141" s="39"/>
      <c r="I141" s="39"/>
      <c r="J141" s="39"/>
      <c r="K141" s="39"/>
      <c r="L141" s="39"/>
      <c r="M141" s="39"/>
      <c r="N141" s="39"/>
      <c r="O141" s="39"/>
    </row>
    <row r="142" spans="1:15">
      <c r="A142" s="39"/>
      <c r="B142" s="39"/>
      <c r="C142" s="39"/>
      <c r="D142" s="39"/>
      <c r="E142" s="39"/>
      <c r="F142" s="39"/>
      <c r="G142" s="39"/>
      <c r="H142" s="39"/>
      <c r="I142" s="39"/>
      <c r="J142" s="39"/>
      <c r="K142" s="39"/>
      <c r="L142" s="39"/>
      <c r="M142" s="39"/>
      <c r="N142" s="39"/>
      <c r="O142" s="39"/>
    </row>
    <row r="143" spans="1:15">
      <c r="A143" s="39"/>
      <c r="B143" s="39"/>
      <c r="C143" s="39"/>
      <c r="D143" s="39"/>
      <c r="E143" s="39"/>
      <c r="F143" s="39"/>
      <c r="G143" s="39"/>
      <c r="H143" s="39"/>
      <c r="I143" s="39"/>
      <c r="J143" s="39"/>
      <c r="K143" s="39"/>
      <c r="L143" s="39"/>
      <c r="M143" s="39"/>
      <c r="N143" s="39"/>
      <c r="O143" s="39"/>
    </row>
    <row r="144" spans="1:15">
      <c r="A144" s="39"/>
      <c r="B144" s="39"/>
      <c r="C144" s="39"/>
      <c r="D144" s="39"/>
      <c r="E144" s="39"/>
      <c r="F144" s="39"/>
      <c r="G144" s="39"/>
      <c r="H144" s="39"/>
      <c r="I144" s="39"/>
      <c r="J144" s="39"/>
      <c r="K144" s="39"/>
      <c r="L144" s="39"/>
      <c r="M144" s="39"/>
      <c r="N144" s="39"/>
      <c r="O144" s="39"/>
    </row>
    <row r="145" spans="1:15">
      <c r="A145" s="39"/>
      <c r="B145" s="39"/>
      <c r="C145" s="39"/>
      <c r="D145" s="39"/>
      <c r="E145" s="39"/>
      <c r="F145" s="39"/>
      <c r="G145" s="39"/>
      <c r="H145" s="39"/>
      <c r="I145" s="39"/>
      <c r="J145" s="39"/>
      <c r="K145" s="39"/>
      <c r="L145" s="39"/>
      <c r="M145" s="39"/>
      <c r="N145" s="39"/>
      <c r="O145" s="39"/>
    </row>
    <row r="146" spans="1:15">
      <c r="A146" s="39"/>
      <c r="B146" s="39"/>
      <c r="C146" s="39"/>
      <c r="D146" s="39"/>
      <c r="E146" s="39"/>
      <c r="F146" s="39"/>
      <c r="G146" s="39"/>
      <c r="H146" s="39"/>
      <c r="I146" s="39"/>
      <c r="J146" s="39"/>
      <c r="K146" s="39"/>
      <c r="L146" s="39"/>
      <c r="M146" s="39"/>
      <c r="N146" s="39"/>
      <c r="O146" s="39"/>
    </row>
    <row r="147" spans="1:15">
      <c r="A147" s="39"/>
      <c r="B147" s="39"/>
      <c r="C147" s="39"/>
      <c r="D147" s="39"/>
      <c r="E147" s="39"/>
      <c r="F147" s="39"/>
      <c r="G147" s="39"/>
      <c r="H147" s="39"/>
      <c r="I147" s="39"/>
      <c r="J147" s="39"/>
      <c r="K147" s="39"/>
      <c r="L147" s="39"/>
      <c r="M147" s="39"/>
      <c r="N147" s="39"/>
      <c r="O147" s="39"/>
    </row>
    <row r="148" spans="1:15">
      <c r="A148" s="39"/>
      <c r="B148" s="39"/>
      <c r="C148" s="39"/>
      <c r="D148" s="39"/>
      <c r="E148" s="39"/>
      <c r="F148" s="39"/>
      <c r="G148" s="39"/>
      <c r="H148" s="39"/>
      <c r="I148" s="39"/>
      <c r="J148" s="39"/>
      <c r="K148" s="39"/>
      <c r="L148" s="39"/>
      <c r="M148" s="39"/>
      <c r="N148" s="39"/>
      <c r="O148" s="39"/>
    </row>
    <row r="149" spans="1:15">
      <c r="A149" s="39"/>
      <c r="B149" s="39"/>
      <c r="C149" s="39"/>
      <c r="D149" s="39"/>
      <c r="E149" s="39"/>
      <c r="F149" s="39"/>
      <c r="G149" s="39"/>
      <c r="H149" s="39"/>
      <c r="I149" s="39"/>
      <c r="J149" s="39"/>
      <c r="K149" s="39"/>
      <c r="L149" s="39"/>
      <c r="M149" s="39"/>
      <c r="N149" s="39"/>
      <c r="O149" s="39"/>
    </row>
    <row r="150" spans="1:15">
      <c r="A150" s="39"/>
      <c r="B150" s="39"/>
      <c r="C150" s="39"/>
      <c r="D150" s="39"/>
      <c r="E150" s="39"/>
      <c r="F150" s="39"/>
      <c r="G150" s="39"/>
      <c r="H150" s="39"/>
      <c r="I150" s="39"/>
      <c r="J150" s="39"/>
      <c r="K150" s="39"/>
      <c r="L150" s="39"/>
      <c r="M150" s="39"/>
      <c r="N150" s="39"/>
      <c r="O150" s="39"/>
    </row>
    <row r="151" spans="1:15">
      <c r="A151" s="39"/>
      <c r="B151" s="39"/>
      <c r="C151" s="39"/>
      <c r="D151" s="39"/>
      <c r="E151" s="39"/>
      <c r="F151" s="39"/>
      <c r="G151" s="39"/>
      <c r="H151" s="39"/>
      <c r="I151" s="39"/>
      <c r="J151" s="39"/>
      <c r="K151" s="39"/>
      <c r="L151" s="39"/>
      <c r="M151" s="39"/>
      <c r="N151" s="39"/>
      <c r="O151" s="39"/>
    </row>
    <row r="152" spans="1:15">
      <c r="A152" s="39"/>
      <c r="B152" s="39"/>
      <c r="C152" s="39"/>
      <c r="D152" s="39"/>
      <c r="E152" s="39"/>
      <c r="F152" s="39"/>
      <c r="G152" s="39"/>
      <c r="H152" s="39"/>
      <c r="I152" s="39"/>
      <c r="J152" s="39"/>
      <c r="K152" s="39"/>
      <c r="L152" s="39"/>
      <c r="M152" s="39"/>
      <c r="N152" s="39"/>
      <c r="O152" s="39"/>
    </row>
    <row r="153" spans="1:15">
      <c r="A153" s="39"/>
      <c r="B153" s="39"/>
      <c r="C153" s="39"/>
      <c r="D153" s="39"/>
      <c r="E153" s="39"/>
      <c r="F153" s="39"/>
      <c r="G153" s="39"/>
      <c r="H153" s="39"/>
      <c r="I153" s="39"/>
      <c r="J153" s="39"/>
      <c r="K153" s="39"/>
      <c r="L153" s="39"/>
      <c r="M153" s="39"/>
      <c r="N153" s="39"/>
      <c r="O153" s="39"/>
    </row>
    <row r="154" spans="1:15">
      <c r="A154" s="39"/>
      <c r="B154" s="39"/>
      <c r="C154" s="39"/>
      <c r="D154" s="39"/>
      <c r="E154" s="39"/>
      <c r="F154" s="39"/>
      <c r="G154" s="39"/>
      <c r="H154" s="39"/>
      <c r="I154" s="39"/>
      <c r="J154" s="39"/>
      <c r="K154" s="39"/>
      <c r="L154" s="39"/>
      <c r="M154" s="39"/>
      <c r="N154" s="39"/>
      <c r="O154" s="39"/>
    </row>
    <row r="155" spans="1:15">
      <c r="A155" s="39"/>
      <c r="B155" s="39"/>
      <c r="C155" s="39"/>
      <c r="D155" s="39"/>
      <c r="E155" s="39"/>
      <c r="F155" s="39"/>
      <c r="G155" s="39"/>
      <c r="H155" s="39"/>
      <c r="I155" s="39"/>
      <c r="J155" s="39"/>
      <c r="K155" s="39"/>
      <c r="L155" s="39"/>
      <c r="M155" s="39"/>
      <c r="N155" s="39"/>
      <c r="O155" s="39"/>
    </row>
    <row r="156" spans="1:15">
      <c r="A156" s="39"/>
      <c r="B156" s="39"/>
      <c r="C156" s="39"/>
      <c r="D156" s="39"/>
      <c r="E156" s="39"/>
      <c r="F156" s="39"/>
      <c r="G156" s="39"/>
      <c r="H156" s="39"/>
      <c r="I156" s="39"/>
      <c r="J156" s="39"/>
      <c r="K156" s="39"/>
      <c r="L156" s="39"/>
      <c r="M156" s="39"/>
      <c r="N156" s="39"/>
      <c r="O156" s="39"/>
    </row>
    <row r="157" spans="1:15">
      <c r="A157" s="39"/>
      <c r="B157" s="39"/>
      <c r="C157" s="39"/>
      <c r="D157" s="39"/>
      <c r="E157" s="39"/>
      <c r="F157" s="39"/>
      <c r="G157" s="39"/>
      <c r="H157" s="39"/>
      <c r="I157" s="39"/>
      <c r="J157" s="39"/>
      <c r="K157" s="39"/>
      <c r="L157" s="39"/>
      <c r="M157" s="39"/>
      <c r="N157" s="39"/>
      <c r="O157" s="39"/>
    </row>
    <row r="158" spans="1:15">
      <c r="A158" s="39"/>
      <c r="B158" s="39"/>
      <c r="C158" s="39"/>
      <c r="D158" s="39"/>
      <c r="E158" s="39"/>
      <c r="F158" s="39"/>
      <c r="G158" s="39"/>
      <c r="H158" s="39"/>
      <c r="I158" s="39"/>
      <c r="J158" s="39"/>
      <c r="K158" s="39"/>
      <c r="L158" s="39"/>
      <c r="M158" s="39"/>
      <c r="N158" s="39"/>
      <c r="O158" s="39"/>
    </row>
    <row r="159" spans="1:15">
      <c r="A159" s="39"/>
      <c r="B159" s="39"/>
      <c r="C159" s="39"/>
      <c r="D159" s="39"/>
      <c r="E159" s="39"/>
      <c r="F159" s="39"/>
      <c r="G159" s="39"/>
      <c r="H159" s="39"/>
      <c r="I159" s="39"/>
      <c r="J159" s="39"/>
      <c r="K159" s="39"/>
      <c r="L159" s="39"/>
      <c r="M159" s="39"/>
      <c r="N159" s="39"/>
      <c r="O159" s="39"/>
    </row>
    <row r="160" spans="1:15">
      <c r="A160" s="39"/>
      <c r="B160" s="39"/>
      <c r="C160" s="39"/>
      <c r="D160" s="39"/>
      <c r="E160" s="39"/>
      <c r="F160" s="39"/>
      <c r="G160" s="39"/>
      <c r="H160" s="39"/>
      <c r="I160" s="39"/>
      <c r="J160" s="39"/>
      <c r="K160" s="39"/>
      <c r="L160" s="39"/>
      <c r="M160" s="39"/>
      <c r="N160" s="39"/>
      <c r="O160" s="39"/>
    </row>
    <row r="161" spans="1:15">
      <c r="A161" s="39"/>
      <c r="B161" s="39"/>
      <c r="C161" s="39"/>
      <c r="D161" s="39"/>
      <c r="E161" s="39"/>
      <c r="F161" s="39"/>
      <c r="G161" s="39"/>
      <c r="H161" s="39"/>
      <c r="I161" s="39"/>
      <c r="J161" s="39"/>
      <c r="K161" s="39"/>
      <c r="L161" s="39"/>
      <c r="M161" s="39"/>
      <c r="N161" s="39"/>
      <c r="O161" s="39"/>
    </row>
    <row r="162" spans="1:15">
      <c r="A162" s="39"/>
      <c r="B162" s="39"/>
      <c r="C162" s="39"/>
      <c r="D162" s="39"/>
      <c r="E162" s="39"/>
      <c r="F162" s="39"/>
      <c r="G162" s="39"/>
      <c r="H162" s="39"/>
      <c r="I162" s="39"/>
      <c r="J162" s="39"/>
      <c r="K162" s="39"/>
      <c r="L162" s="39"/>
      <c r="M162" s="39"/>
      <c r="N162" s="39"/>
      <c r="O162" s="39"/>
    </row>
    <row r="163" spans="1:15">
      <c r="A163" s="39"/>
      <c r="B163" s="39"/>
      <c r="C163" s="39"/>
      <c r="D163" s="39"/>
      <c r="E163" s="39"/>
      <c r="F163" s="39"/>
      <c r="G163" s="39"/>
      <c r="H163" s="39"/>
      <c r="I163" s="39"/>
      <c r="J163" s="39"/>
      <c r="K163" s="39"/>
      <c r="L163" s="39"/>
      <c r="M163" s="39"/>
      <c r="N163" s="39"/>
      <c r="O163" s="39"/>
    </row>
    <row r="164" spans="1:15">
      <c r="A164" s="39"/>
      <c r="B164" s="39"/>
      <c r="C164" s="39"/>
      <c r="D164" s="39"/>
      <c r="E164" s="39"/>
      <c r="F164" s="39"/>
      <c r="G164" s="39"/>
      <c r="H164" s="39"/>
      <c r="I164" s="39"/>
      <c r="J164" s="39"/>
      <c r="K164" s="39"/>
      <c r="L164" s="39"/>
      <c r="M164" s="39"/>
      <c r="N164" s="39"/>
      <c r="O164" s="39"/>
    </row>
    <row r="165" spans="1:15">
      <c r="A165" s="39"/>
      <c r="B165" s="39"/>
      <c r="C165" s="39"/>
      <c r="D165" s="39"/>
      <c r="E165" s="39"/>
      <c r="F165" s="39"/>
      <c r="G165" s="39"/>
      <c r="H165" s="39"/>
      <c r="I165" s="39"/>
      <c r="J165" s="39"/>
      <c r="K165" s="39"/>
      <c r="L165" s="39"/>
      <c r="M165" s="39"/>
      <c r="N165" s="39"/>
      <c r="O165" s="39"/>
    </row>
    <row r="166" spans="1:15">
      <c r="A166" s="39"/>
      <c r="B166" s="39"/>
      <c r="C166" s="39"/>
      <c r="D166" s="39"/>
      <c r="E166" s="39"/>
      <c r="F166" s="39"/>
      <c r="G166" s="39"/>
      <c r="H166" s="39"/>
      <c r="I166" s="39"/>
      <c r="J166" s="39"/>
      <c r="K166" s="39"/>
      <c r="L166" s="39"/>
      <c r="M166" s="39"/>
      <c r="N166" s="39"/>
      <c r="O166" s="39"/>
    </row>
    <row r="167" spans="1:15">
      <c r="A167" s="39"/>
      <c r="B167" s="39"/>
      <c r="C167" s="39"/>
      <c r="D167" s="39"/>
      <c r="E167" s="39"/>
      <c r="F167" s="39"/>
      <c r="G167" s="39"/>
      <c r="H167" s="39"/>
      <c r="I167" s="39"/>
      <c r="J167" s="39"/>
      <c r="K167" s="39"/>
      <c r="L167" s="39"/>
      <c r="M167" s="39"/>
      <c r="N167" s="39"/>
      <c r="O167" s="39"/>
    </row>
    <row r="168" spans="1:15">
      <c r="A168" s="39"/>
      <c r="B168" s="39"/>
      <c r="C168" s="39"/>
      <c r="D168" s="39"/>
      <c r="E168" s="39"/>
      <c r="F168" s="39"/>
      <c r="G168" s="39"/>
      <c r="H168" s="39"/>
      <c r="I168" s="39"/>
      <c r="J168" s="39"/>
      <c r="K168" s="39"/>
      <c r="L168" s="39"/>
      <c r="M168" s="39"/>
      <c r="N168" s="39"/>
      <c r="O168" s="39"/>
    </row>
    <row r="169" spans="1:15">
      <c r="A169" s="39"/>
      <c r="B169" s="39"/>
      <c r="C169" s="39"/>
      <c r="D169" s="39"/>
      <c r="E169" s="39"/>
      <c r="F169" s="39"/>
      <c r="G169" s="39"/>
      <c r="H169" s="39"/>
      <c r="I169" s="39"/>
      <c r="J169" s="39"/>
      <c r="K169" s="39"/>
      <c r="L169" s="39"/>
      <c r="M169" s="39"/>
      <c r="N169" s="39"/>
      <c r="O169" s="39"/>
    </row>
    <row r="170" spans="1:15">
      <c r="A170" s="39"/>
      <c r="B170" s="39"/>
      <c r="C170" s="39"/>
      <c r="D170" s="39"/>
      <c r="E170" s="39"/>
      <c r="F170" s="39"/>
      <c r="G170" s="39"/>
      <c r="H170" s="39"/>
      <c r="I170" s="39"/>
      <c r="J170" s="39"/>
      <c r="K170" s="39"/>
      <c r="L170" s="39"/>
      <c r="M170" s="39"/>
      <c r="N170" s="39"/>
      <c r="O170" s="39"/>
    </row>
    <row r="171" spans="1:15">
      <c r="A171" s="39"/>
      <c r="B171" s="39"/>
      <c r="C171" s="39"/>
      <c r="D171" s="39"/>
      <c r="E171" s="39"/>
      <c r="F171" s="39"/>
      <c r="G171" s="39"/>
      <c r="H171" s="39"/>
      <c r="I171" s="39"/>
      <c r="J171" s="39"/>
      <c r="K171" s="39"/>
      <c r="L171" s="39"/>
      <c r="M171" s="39"/>
      <c r="N171" s="39"/>
      <c r="O171" s="39"/>
    </row>
    <row r="172" spans="1:15">
      <c r="A172" s="39"/>
      <c r="B172" s="39"/>
      <c r="C172" s="39"/>
      <c r="D172" s="39"/>
      <c r="E172" s="39"/>
      <c r="F172" s="39"/>
      <c r="G172" s="39"/>
      <c r="H172" s="39"/>
      <c r="I172" s="39"/>
      <c r="J172" s="39"/>
      <c r="K172" s="39"/>
      <c r="L172" s="39"/>
      <c r="M172" s="39"/>
      <c r="N172" s="39"/>
      <c r="O172" s="39"/>
    </row>
    <row r="173" spans="1:15">
      <c r="A173" s="39"/>
      <c r="B173" s="39"/>
      <c r="C173" s="39"/>
      <c r="D173" s="39"/>
      <c r="E173" s="39"/>
      <c r="F173" s="39"/>
      <c r="G173" s="39"/>
      <c r="H173" s="39"/>
      <c r="I173" s="39"/>
      <c r="J173" s="39"/>
      <c r="K173" s="39"/>
      <c r="L173" s="39"/>
      <c r="M173" s="39"/>
      <c r="N173" s="39"/>
      <c r="O173" s="39"/>
    </row>
    <row r="174" spans="1:15">
      <c r="A174" s="39"/>
      <c r="B174" s="39"/>
      <c r="C174" s="39"/>
      <c r="D174" s="39"/>
      <c r="E174" s="39"/>
      <c r="F174" s="39"/>
      <c r="G174" s="39"/>
      <c r="H174" s="39"/>
      <c r="I174" s="39"/>
      <c r="J174" s="39"/>
      <c r="K174" s="39"/>
      <c r="L174" s="39"/>
      <c r="M174" s="39"/>
      <c r="N174" s="39"/>
      <c r="O174" s="39"/>
    </row>
    <row r="175" spans="1:15">
      <c r="A175" s="39"/>
      <c r="B175" s="39"/>
      <c r="C175" s="39"/>
      <c r="D175" s="39"/>
      <c r="E175" s="39"/>
      <c r="F175" s="39"/>
      <c r="G175" s="39"/>
      <c r="H175" s="39"/>
      <c r="I175" s="39"/>
      <c r="J175" s="39"/>
      <c r="K175" s="39"/>
      <c r="L175" s="39"/>
      <c r="M175" s="39"/>
      <c r="N175" s="39"/>
      <c r="O175" s="39"/>
    </row>
    <row r="176" spans="1:15">
      <c r="A176" s="39"/>
      <c r="B176" s="39"/>
      <c r="C176" s="39"/>
      <c r="D176" s="39"/>
      <c r="E176" s="39"/>
      <c r="F176" s="39"/>
      <c r="G176" s="39"/>
      <c r="H176" s="39"/>
      <c r="I176" s="39"/>
      <c r="J176" s="39"/>
      <c r="K176" s="39"/>
      <c r="L176" s="39"/>
      <c r="M176" s="39"/>
      <c r="N176" s="39"/>
      <c r="O176" s="39"/>
    </row>
    <row r="177" spans="1:15">
      <c r="A177" s="39"/>
      <c r="B177" s="39"/>
      <c r="C177" s="39"/>
      <c r="D177" s="39"/>
      <c r="E177" s="39"/>
      <c r="F177" s="39"/>
      <c r="G177" s="39"/>
      <c r="H177" s="39"/>
      <c r="I177" s="39"/>
      <c r="J177" s="39"/>
      <c r="K177" s="39"/>
      <c r="L177" s="39"/>
      <c r="M177" s="39"/>
      <c r="N177" s="39"/>
      <c r="O177" s="39"/>
    </row>
    <row r="178" spans="1:15">
      <c r="A178" s="39"/>
      <c r="B178" s="39"/>
      <c r="C178" s="39"/>
      <c r="D178" s="39"/>
      <c r="E178" s="39"/>
      <c r="F178" s="39"/>
      <c r="G178" s="39"/>
      <c r="H178" s="39"/>
      <c r="I178" s="39"/>
      <c r="J178" s="39"/>
      <c r="K178" s="39"/>
      <c r="L178" s="39"/>
      <c r="M178" s="39"/>
      <c r="N178" s="39"/>
      <c r="O178" s="39"/>
    </row>
    <row r="179" spans="1:15">
      <c r="A179" s="39"/>
      <c r="B179" s="39"/>
      <c r="C179" s="39"/>
      <c r="D179" s="39"/>
      <c r="E179" s="39"/>
      <c r="F179" s="39"/>
      <c r="G179" s="39"/>
      <c r="H179" s="39"/>
      <c r="I179" s="39"/>
      <c r="J179" s="39"/>
      <c r="K179" s="39"/>
      <c r="L179" s="39"/>
      <c r="M179" s="39"/>
      <c r="N179" s="39"/>
      <c r="O179" s="39"/>
    </row>
    <row r="180" spans="1:15">
      <c r="A180" s="39"/>
      <c r="B180" s="39"/>
      <c r="C180" s="39"/>
      <c r="D180" s="39"/>
      <c r="E180" s="39"/>
      <c r="F180" s="39"/>
      <c r="G180" s="39"/>
      <c r="H180" s="39"/>
      <c r="I180" s="39"/>
      <c r="J180" s="39"/>
      <c r="K180" s="39"/>
      <c r="L180" s="39"/>
      <c r="M180" s="39"/>
      <c r="N180" s="39"/>
      <c r="O180" s="39"/>
    </row>
    <row r="181" spans="1:15">
      <c r="A181" s="39"/>
      <c r="B181" s="39"/>
      <c r="C181" s="39"/>
      <c r="D181" s="39"/>
      <c r="E181" s="39"/>
      <c r="F181" s="39"/>
      <c r="G181" s="39"/>
      <c r="H181" s="39"/>
      <c r="I181" s="39"/>
      <c r="J181" s="39"/>
      <c r="K181" s="39"/>
      <c r="L181" s="39"/>
      <c r="M181" s="39"/>
      <c r="N181" s="39"/>
      <c r="O181" s="39"/>
    </row>
    <row r="182" spans="1:15">
      <c r="A182" s="39"/>
      <c r="B182" s="39"/>
      <c r="C182" s="39"/>
      <c r="D182" s="39"/>
      <c r="E182" s="39"/>
      <c r="F182" s="39"/>
      <c r="G182" s="39"/>
      <c r="H182" s="39"/>
      <c r="I182" s="39"/>
      <c r="J182" s="39"/>
      <c r="K182" s="39"/>
      <c r="L182" s="39"/>
      <c r="M182" s="39"/>
      <c r="N182" s="39"/>
      <c r="O182" s="39"/>
    </row>
    <row r="183" spans="1:15">
      <c r="A183" s="39"/>
      <c r="B183" s="39"/>
      <c r="C183" s="39"/>
      <c r="D183" s="39"/>
      <c r="E183" s="39"/>
      <c r="F183" s="39"/>
      <c r="G183" s="39"/>
      <c r="H183" s="39"/>
      <c r="I183" s="39"/>
      <c r="J183" s="39"/>
      <c r="K183" s="39"/>
      <c r="L183" s="39"/>
      <c r="M183" s="39"/>
      <c r="N183" s="39"/>
      <c r="O183" s="39"/>
    </row>
    <row r="184" spans="1:15">
      <c r="A184" s="39"/>
      <c r="B184" s="39"/>
      <c r="C184" s="39"/>
      <c r="D184" s="39"/>
      <c r="E184" s="39"/>
      <c r="F184" s="39"/>
      <c r="G184" s="39"/>
      <c r="H184" s="39"/>
      <c r="I184" s="39"/>
      <c r="J184" s="39"/>
      <c r="K184" s="39"/>
      <c r="L184" s="39"/>
      <c r="M184" s="39"/>
      <c r="N184" s="39"/>
      <c r="O184" s="39"/>
    </row>
    <row r="185" spans="1:15">
      <c r="A185" s="39"/>
      <c r="B185" s="39"/>
      <c r="C185" s="39"/>
      <c r="D185" s="39"/>
      <c r="E185" s="39"/>
      <c r="F185" s="39"/>
      <c r="G185" s="39"/>
      <c r="H185" s="39"/>
      <c r="I185" s="39"/>
      <c r="J185" s="39"/>
      <c r="K185" s="39"/>
      <c r="L185" s="39"/>
      <c r="M185" s="39"/>
      <c r="N185" s="39"/>
      <c r="O185" s="39"/>
    </row>
    <row r="186" spans="1:15">
      <c r="A186" s="39"/>
      <c r="B186" s="39"/>
      <c r="C186" s="39"/>
      <c r="D186" s="39"/>
      <c r="E186" s="39"/>
      <c r="F186" s="39"/>
      <c r="G186" s="39"/>
      <c r="H186" s="39"/>
      <c r="I186" s="39"/>
      <c r="J186" s="39"/>
      <c r="K186" s="39"/>
      <c r="L186" s="39"/>
      <c r="M186" s="39"/>
      <c r="N186" s="39"/>
      <c r="O186" s="39"/>
    </row>
    <row r="187" spans="1:15">
      <c r="A187" s="39"/>
      <c r="B187" s="39"/>
      <c r="C187" s="39"/>
      <c r="D187" s="39"/>
      <c r="E187" s="39"/>
      <c r="F187" s="39"/>
      <c r="G187" s="39"/>
      <c r="H187" s="39"/>
      <c r="I187" s="39"/>
      <c r="J187" s="39"/>
      <c r="K187" s="39"/>
      <c r="L187" s="39"/>
      <c r="M187" s="39"/>
      <c r="N187" s="39"/>
      <c r="O187" s="39"/>
    </row>
    <row r="188" spans="1:15">
      <c r="A188" s="39"/>
      <c r="B188" s="39"/>
      <c r="C188" s="39"/>
      <c r="D188" s="39"/>
      <c r="E188" s="39"/>
      <c r="F188" s="39"/>
      <c r="G188" s="39"/>
      <c r="H188" s="39"/>
      <c r="I188" s="39"/>
      <c r="J188" s="39"/>
      <c r="K188" s="39"/>
      <c r="L188" s="39"/>
      <c r="M188" s="39"/>
      <c r="N188" s="39"/>
      <c r="O188" s="39"/>
    </row>
    <row r="189" spans="1:15">
      <c r="A189" s="39"/>
      <c r="B189" s="39"/>
      <c r="C189" s="39"/>
      <c r="D189" s="39"/>
      <c r="E189" s="39"/>
      <c r="F189" s="39"/>
      <c r="G189" s="39"/>
      <c r="H189" s="39"/>
      <c r="I189" s="39"/>
      <c r="J189" s="39"/>
      <c r="K189" s="39"/>
      <c r="L189" s="39"/>
      <c r="M189" s="39"/>
      <c r="N189" s="39"/>
      <c r="O189" s="39"/>
    </row>
    <row r="190" spans="1:15">
      <c r="A190" s="39"/>
      <c r="B190" s="39"/>
      <c r="C190" s="39"/>
      <c r="D190" s="39"/>
      <c r="E190" s="39"/>
      <c r="F190" s="39"/>
      <c r="G190" s="39"/>
      <c r="H190" s="39"/>
      <c r="I190" s="39"/>
      <c r="J190" s="39"/>
      <c r="K190" s="39"/>
      <c r="L190" s="39"/>
      <c r="M190" s="39"/>
      <c r="N190" s="39"/>
      <c r="O190" s="39"/>
    </row>
    <row r="191" spans="1:15">
      <c r="A191" s="39"/>
      <c r="B191" s="39"/>
      <c r="C191" s="39"/>
      <c r="D191" s="39"/>
      <c r="E191" s="39"/>
      <c r="F191" s="39"/>
      <c r="G191" s="39"/>
      <c r="H191" s="39"/>
      <c r="I191" s="39"/>
      <c r="J191" s="39"/>
      <c r="K191" s="39"/>
      <c r="L191" s="39"/>
      <c r="M191" s="39"/>
      <c r="N191" s="39"/>
      <c r="O191" s="39"/>
    </row>
    <row r="192" spans="1:15">
      <c r="A192" s="39"/>
      <c r="B192" s="39"/>
      <c r="C192" s="39"/>
      <c r="D192" s="39"/>
      <c r="E192" s="39"/>
      <c r="F192" s="39"/>
      <c r="G192" s="39"/>
      <c r="H192" s="39"/>
      <c r="I192" s="39"/>
      <c r="J192" s="39"/>
      <c r="K192" s="39"/>
      <c r="L192" s="39"/>
      <c r="M192" s="39"/>
      <c r="N192" s="39"/>
      <c r="O192" s="39"/>
    </row>
    <row r="193" spans="1:15">
      <c r="A193" s="39"/>
      <c r="B193" s="39"/>
      <c r="C193" s="39"/>
      <c r="D193" s="39"/>
      <c r="E193" s="39"/>
      <c r="F193" s="39"/>
      <c r="G193" s="39"/>
      <c r="H193" s="39"/>
      <c r="I193" s="39"/>
      <c r="J193" s="39"/>
      <c r="K193" s="39"/>
      <c r="L193" s="39"/>
      <c r="M193" s="39"/>
      <c r="N193" s="39"/>
      <c r="O193" s="39"/>
    </row>
    <row r="194" spans="1:15">
      <c r="A194" s="39"/>
      <c r="B194" s="39"/>
      <c r="C194" s="39"/>
      <c r="D194" s="39"/>
      <c r="E194" s="39"/>
      <c r="F194" s="39"/>
      <c r="G194" s="39"/>
      <c r="H194" s="39"/>
      <c r="I194" s="39"/>
      <c r="J194" s="39"/>
      <c r="K194" s="39"/>
      <c r="L194" s="39"/>
      <c r="M194" s="39"/>
      <c r="N194" s="39"/>
      <c r="O194" s="39"/>
    </row>
    <row r="195" spans="1:15">
      <c r="A195" s="39"/>
      <c r="B195" s="39"/>
      <c r="C195" s="39"/>
      <c r="D195" s="39"/>
      <c r="E195" s="39"/>
      <c r="F195" s="39"/>
      <c r="G195" s="39"/>
      <c r="H195" s="39"/>
      <c r="I195" s="39"/>
      <c r="J195" s="39"/>
      <c r="K195" s="39"/>
      <c r="L195" s="39"/>
      <c r="M195" s="39"/>
      <c r="N195" s="39"/>
      <c r="O195" s="39"/>
    </row>
    <row r="196" spans="1:15">
      <c r="A196" s="39"/>
      <c r="B196" s="39"/>
      <c r="C196" s="39"/>
      <c r="D196" s="39"/>
      <c r="E196" s="39"/>
      <c r="F196" s="39"/>
      <c r="G196" s="39"/>
      <c r="H196" s="39"/>
      <c r="I196" s="39"/>
      <c r="J196" s="39"/>
      <c r="K196" s="39"/>
      <c r="L196" s="39"/>
      <c r="M196" s="39"/>
      <c r="N196" s="39"/>
      <c r="O196" s="39"/>
    </row>
    <row r="197" spans="1:15">
      <c r="A197" s="39"/>
      <c r="B197" s="39"/>
      <c r="C197" s="39"/>
      <c r="D197" s="39"/>
      <c r="E197" s="39"/>
      <c r="F197" s="39"/>
      <c r="G197" s="39"/>
      <c r="H197" s="39"/>
      <c r="I197" s="39"/>
      <c r="J197" s="39"/>
      <c r="K197" s="39"/>
      <c r="L197" s="39"/>
      <c r="M197" s="39"/>
      <c r="N197" s="39"/>
      <c r="O197" s="39"/>
    </row>
    <row r="198" spans="1:15">
      <c r="A198" s="39"/>
      <c r="B198" s="39"/>
      <c r="C198" s="39"/>
      <c r="D198" s="39"/>
      <c r="E198" s="39"/>
      <c r="F198" s="39"/>
      <c r="G198" s="39"/>
      <c r="H198" s="39"/>
      <c r="I198" s="39"/>
      <c r="J198" s="39"/>
      <c r="K198" s="39"/>
      <c r="L198" s="39"/>
      <c r="M198" s="39"/>
      <c r="N198" s="39"/>
      <c r="O198" s="39"/>
    </row>
    <row r="199" spans="1:15">
      <c r="A199" s="39"/>
      <c r="B199" s="39"/>
      <c r="C199" s="39"/>
      <c r="D199" s="39"/>
      <c r="E199" s="39"/>
      <c r="F199" s="39"/>
      <c r="G199" s="39"/>
      <c r="H199" s="39"/>
      <c r="I199" s="39"/>
      <c r="J199" s="39"/>
      <c r="K199" s="39"/>
      <c r="L199" s="39"/>
      <c r="M199" s="39"/>
      <c r="N199" s="39"/>
      <c r="O199" s="39"/>
    </row>
    <row r="200" spans="1:15">
      <c r="A200" s="39"/>
      <c r="B200" s="39"/>
      <c r="C200" s="39"/>
      <c r="D200" s="39"/>
      <c r="E200" s="39"/>
      <c r="F200" s="39"/>
      <c r="G200" s="39"/>
      <c r="H200" s="39"/>
      <c r="I200" s="39"/>
      <c r="J200" s="39"/>
      <c r="K200" s="39"/>
      <c r="L200" s="39"/>
      <c r="M200" s="39"/>
      <c r="N200" s="39"/>
      <c r="O200" s="39"/>
    </row>
    <row r="201" spans="1:15">
      <c r="A201" s="39"/>
      <c r="B201" s="39"/>
      <c r="C201" s="39"/>
      <c r="D201" s="39"/>
      <c r="E201" s="39"/>
      <c r="F201" s="39"/>
      <c r="G201" s="39"/>
      <c r="H201" s="39"/>
      <c r="I201" s="39"/>
      <c r="J201" s="39"/>
      <c r="K201" s="39"/>
      <c r="L201" s="39"/>
      <c r="M201" s="39"/>
      <c r="N201" s="39"/>
      <c r="O201" s="39"/>
    </row>
    <row r="202" spans="1:15">
      <c r="A202" s="39"/>
      <c r="B202" s="39"/>
      <c r="C202" s="39"/>
      <c r="D202" s="39"/>
      <c r="E202" s="39"/>
      <c r="F202" s="39"/>
      <c r="G202" s="39"/>
      <c r="H202" s="39"/>
      <c r="I202" s="39"/>
      <c r="J202" s="39"/>
      <c r="K202" s="39"/>
      <c r="L202" s="39"/>
      <c r="M202" s="39"/>
      <c r="N202" s="39"/>
      <c r="O202" s="39"/>
    </row>
    <row r="203" spans="1:15">
      <c r="A203" s="39"/>
      <c r="B203" s="39"/>
      <c r="C203" s="39"/>
      <c r="D203" s="39"/>
      <c r="E203" s="39"/>
      <c r="F203" s="39"/>
      <c r="G203" s="39"/>
      <c r="H203" s="39"/>
      <c r="I203" s="39"/>
      <c r="J203" s="39"/>
      <c r="K203" s="39"/>
      <c r="L203" s="39"/>
      <c r="M203" s="39"/>
      <c r="N203" s="39"/>
      <c r="O203" s="39"/>
    </row>
    <row r="204" spans="1:15">
      <c r="A204" s="39"/>
      <c r="B204" s="39"/>
      <c r="C204" s="39"/>
      <c r="D204" s="39"/>
      <c r="E204" s="39"/>
      <c r="F204" s="39"/>
      <c r="G204" s="39"/>
      <c r="H204" s="39"/>
      <c r="I204" s="39"/>
      <c r="J204" s="39"/>
      <c r="K204" s="39"/>
      <c r="L204" s="39"/>
      <c r="M204" s="39"/>
      <c r="N204" s="39"/>
      <c r="O204" s="39"/>
    </row>
    <row r="205" spans="1:15">
      <c r="A205" s="39"/>
      <c r="B205" s="39"/>
      <c r="C205" s="39"/>
      <c r="D205" s="39"/>
      <c r="E205" s="39"/>
      <c r="F205" s="39"/>
      <c r="G205" s="39"/>
      <c r="H205" s="39"/>
      <c r="I205" s="39"/>
      <c r="J205" s="39"/>
      <c r="K205" s="39"/>
      <c r="L205" s="39"/>
      <c r="M205" s="39"/>
      <c r="N205" s="39"/>
      <c r="O205" s="39"/>
    </row>
    <row r="206" spans="1:15">
      <c r="A206" s="39"/>
      <c r="B206" s="39"/>
      <c r="C206" s="39"/>
      <c r="D206" s="39"/>
      <c r="E206" s="39"/>
      <c r="F206" s="39"/>
      <c r="G206" s="39"/>
      <c r="H206" s="39"/>
      <c r="I206" s="39"/>
      <c r="J206" s="39"/>
      <c r="K206" s="39"/>
      <c r="L206" s="39"/>
      <c r="M206" s="39"/>
      <c r="N206" s="39"/>
      <c r="O206" s="39"/>
    </row>
    <row r="207" spans="1:15">
      <c r="A207" s="39"/>
      <c r="B207" s="39"/>
      <c r="C207" s="39"/>
      <c r="D207" s="39"/>
      <c r="E207" s="39"/>
      <c r="F207" s="39"/>
      <c r="G207" s="39"/>
      <c r="H207" s="39"/>
      <c r="I207" s="39"/>
      <c r="J207" s="39"/>
      <c r="K207" s="39"/>
      <c r="L207" s="39"/>
      <c r="M207" s="39"/>
      <c r="N207" s="39"/>
      <c r="O207" s="39"/>
    </row>
    <row r="208" spans="1:15">
      <c r="A208" s="39"/>
      <c r="B208" s="39"/>
      <c r="C208" s="39"/>
      <c r="D208" s="39"/>
      <c r="E208" s="39"/>
      <c r="F208" s="39"/>
      <c r="G208" s="39"/>
      <c r="H208" s="39"/>
      <c r="I208" s="39"/>
      <c r="J208" s="39"/>
      <c r="K208" s="39"/>
      <c r="L208" s="39"/>
      <c r="M208" s="39"/>
      <c r="N208" s="39"/>
      <c r="O208" s="39"/>
    </row>
    <row r="209" spans="1:15">
      <c r="A209" s="39"/>
      <c r="B209" s="39"/>
      <c r="C209" s="39"/>
      <c r="D209" s="39"/>
      <c r="E209" s="39"/>
      <c r="F209" s="39"/>
      <c r="G209" s="39"/>
      <c r="H209" s="39"/>
      <c r="I209" s="39"/>
      <c r="J209" s="39"/>
      <c r="K209" s="39"/>
      <c r="L209" s="39"/>
      <c r="M209" s="39"/>
      <c r="N209" s="39"/>
      <c r="O209" s="39"/>
    </row>
    <row r="210" spans="1:15">
      <c r="A210" s="39"/>
      <c r="B210" s="39"/>
      <c r="C210" s="39"/>
      <c r="D210" s="39"/>
      <c r="E210" s="39"/>
      <c r="F210" s="39"/>
      <c r="G210" s="39"/>
      <c r="H210" s="39"/>
      <c r="I210" s="39"/>
      <c r="J210" s="39"/>
      <c r="K210" s="39"/>
      <c r="L210" s="39"/>
      <c r="M210" s="39"/>
      <c r="N210" s="39"/>
      <c r="O210" s="39"/>
    </row>
    <row r="211" spans="1:15">
      <c r="A211" s="39"/>
      <c r="B211" s="39"/>
      <c r="C211" s="39"/>
      <c r="D211" s="39"/>
      <c r="E211" s="39"/>
      <c r="F211" s="39"/>
      <c r="G211" s="39"/>
      <c r="H211" s="39"/>
      <c r="I211" s="39"/>
      <c r="J211" s="39"/>
      <c r="K211" s="39"/>
      <c r="L211" s="39"/>
      <c r="M211" s="39"/>
      <c r="N211" s="39"/>
      <c r="O211" s="39"/>
    </row>
    <row r="212" spans="1:15">
      <c r="A212" s="39"/>
      <c r="B212" s="39"/>
      <c r="C212" s="39"/>
      <c r="D212" s="39"/>
      <c r="E212" s="39"/>
      <c r="F212" s="39"/>
      <c r="G212" s="39"/>
      <c r="H212" s="39"/>
      <c r="I212" s="39"/>
      <c r="J212" s="39"/>
      <c r="K212" s="39"/>
      <c r="L212" s="39"/>
      <c r="M212" s="39"/>
      <c r="N212" s="39"/>
      <c r="O212" s="39"/>
    </row>
    <row r="213" spans="1:15">
      <c r="A213" s="39"/>
      <c r="B213" s="39"/>
      <c r="C213" s="39"/>
      <c r="D213" s="39"/>
      <c r="E213" s="39"/>
      <c r="F213" s="39"/>
      <c r="G213" s="39"/>
      <c r="H213" s="39"/>
      <c r="I213" s="39"/>
      <c r="J213" s="39"/>
      <c r="K213" s="39"/>
      <c r="L213" s="39"/>
      <c r="M213" s="39"/>
      <c r="N213" s="39"/>
      <c r="O213" s="39"/>
    </row>
    <row r="214" spans="1:15">
      <c r="A214" s="39"/>
      <c r="B214" s="39"/>
      <c r="C214" s="39"/>
      <c r="D214" s="39"/>
      <c r="E214" s="39"/>
      <c r="F214" s="39"/>
      <c r="G214" s="39"/>
      <c r="H214" s="39"/>
      <c r="I214" s="39"/>
      <c r="J214" s="39"/>
      <c r="K214" s="39"/>
      <c r="L214" s="39"/>
      <c r="M214" s="39"/>
      <c r="N214" s="39"/>
      <c r="O214" s="39"/>
    </row>
    <row r="215" spans="1:15">
      <c r="A215" s="39"/>
      <c r="B215" s="39"/>
      <c r="C215" s="39"/>
      <c r="D215" s="39"/>
      <c r="E215" s="39"/>
      <c r="F215" s="39"/>
      <c r="G215" s="39"/>
      <c r="H215" s="39"/>
      <c r="I215" s="39"/>
      <c r="J215" s="39"/>
      <c r="K215" s="39"/>
      <c r="L215" s="39"/>
      <c r="M215" s="39"/>
      <c r="N215" s="39"/>
      <c r="O215" s="39"/>
    </row>
    <row r="216" spans="1:15">
      <c r="A216" s="39"/>
      <c r="B216" s="39"/>
      <c r="C216" s="39"/>
      <c r="D216" s="39"/>
      <c r="E216" s="39"/>
      <c r="F216" s="39"/>
      <c r="G216" s="39"/>
      <c r="H216" s="39"/>
      <c r="I216" s="39"/>
      <c r="J216" s="39"/>
      <c r="K216" s="39"/>
      <c r="L216" s="39"/>
      <c r="M216" s="39"/>
      <c r="N216" s="39"/>
      <c r="O216" s="39"/>
    </row>
    <row r="217" spans="1:15">
      <c r="A217" s="39"/>
      <c r="B217" s="39"/>
      <c r="C217" s="39"/>
      <c r="D217" s="39"/>
      <c r="E217" s="39"/>
      <c r="F217" s="39"/>
      <c r="G217" s="39"/>
      <c r="H217" s="39"/>
      <c r="I217" s="39"/>
      <c r="J217" s="39"/>
      <c r="K217" s="39"/>
      <c r="L217" s="39"/>
      <c r="M217" s="39"/>
      <c r="N217" s="39"/>
      <c r="O217" s="39"/>
    </row>
    <row r="218" spans="1:15">
      <c r="A218" s="39"/>
      <c r="B218" s="39"/>
      <c r="C218" s="39"/>
      <c r="D218" s="39"/>
      <c r="E218" s="39"/>
      <c r="F218" s="39"/>
      <c r="G218" s="39"/>
      <c r="H218" s="39"/>
      <c r="I218" s="39"/>
      <c r="J218" s="39"/>
      <c r="K218" s="39"/>
      <c r="L218" s="39"/>
      <c r="M218" s="39"/>
      <c r="N218" s="39"/>
      <c r="O218" s="39"/>
    </row>
    <row r="219" spans="1:15">
      <c r="A219" s="39"/>
      <c r="B219" s="39"/>
      <c r="C219" s="39"/>
      <c r="D219" s="39"/>
      <c r="E219" s="39"/>
      <c r="F219" s="39"/>
      <c r="G219" s="39"/>
      <c r="H219" s="39"/>
      <c r="I219" s="39"/>
      <c r="J219" s="39"/>
      <c r="K219" s="39"/>
      <c r="L219" s="39"/>
      <c r="M219" s="39"/>
      <c r="N219" s="39"/>
      <c r="O219" s="39"/>
    </row>
    <row r="220" spans="1:15">
      <c r="A220" s="39"/>
      <c r="B220" s="39"/>
      <c r="C220" s="39"/>
      <c r="D220" s="39"/>
      <c r="E220" s="39"/>
      <c r="F220" s="39"/>
      <c r="G220" s="39"/>
      <c r="H220" s="39"/>
      <c r="I220" s="39"/>
      <c r="J220" s="39"/>
      <c r="K220" s="39"/>
      <c r="L220" s="39"/>
      <c r="M220" s="39"/>
      <c r="N220" s="39"/>
      <c r="O220" s="39"/>
    </row>
    <row r="221" spans="1:15">
      <c r="A221" s="39"/>
      <c r="B221" s="39"/>
      <c r="C221" s="39"/>
      <c r="D221" s="39"/>
      <c r="E221" s="39"/>
      <c r="F221" s="39"/>
      <c r="G221" s="39"/>
      <c r="H221" s="39"/>
      <c r="I221" s="39"/>
      <c r="J221" s="39"/>
      <c r="K221" s="39"/>
      <c r="L221" s="39"/>
      <c r="M221" s="39"/>
      <c r="N221" s="39"/>
      <c r="O221" s="39"/>
    </row>
    <row r="222" spans="1:15">
      <c r="A222" s="39"/>
      <c r="B222" s="39"/>
      <c r="C222" s="39"/>
      <c r="D222" s="39"/>
      <c r="E222" s="39"/>
      <c r="F222" s="39"/>
      <c r="G222" s="39"/>
      <c r="H222" s="39"/>
      <c r="I222" s="39"/>
      <c r="J222" s="39"/>
      <c r="K222" s="39"/>
      <c r="L222" s="39"/>
      <c r="M222" s="39"/>
      <c r="N222" s="39"/>
      <c r="O222" s="39"/>
    </row>
    <row r="223" spans="1:15">
      <c r="A223" s="39"/>
      <c r="B223" s="39"/>
      <c r="C223" s="39"/>
      <c r="D223" s="39"/>
      <c r="E223" s="39"/>
      <c r="F223" s="39"/>
      <c r="G223" s="39"/>
      <c r="H223" s="39"/>
      <c r="I223" s="39"/>
      <c r="J223" s="39"/>
      <c r="K223" s="39"/>
      <c r="L223" s="39"/>
      <c r="M223" s="39"/>
      <c r="N223" s="39"/>
      <c r="O223" s="39"/>
    </row>
    <row r="224" spans="1:15">
      <c r="A224" s="39"/>
      <c r="B224" s="39"/>
      <c r="C224" s="39"/>
      <c r="D224" s="39"/>
      <c r="E224" s="39"/>
      <c r="F224" s="39"/>
      <c r="G224" s="39"/>
      <c r="H224" s="39"/>
      <c r="I224" s="39"/>
      <c r="J224" s="39"/>
      <c r="K224" s="39"/>
      <c r="L224" s="39"/>
      <c r="M224" s="39"/>
      <c r="N224" s="39"/>
      <c r="O224" s="39"/>
    </row>
    <row r="225" spans="1:15">
      <c r="A225" s="39"/>
      <c r="B225" s="39"/>
      <c r="C225" s="39"/>
      <c r="D225" s="39"/>
      <c r="E225" s="39"/>
      <c r="F225" s="39"/>
      <c r="G225" s="39"/>
      <c r="H225" s="39"/>
      <c r="I225" s="39"/>
      <c r="J225" s="39"/>
      <c r="K225" s="39"/>
      <c r="L225" s="39"/>
      <c r="M225" s="39"/>
      <c r="N225" s="39"/>
      <c r="O225" s="39"/>
    </row>
    <row r="226" spans="1:15">
      <c r="A226" s="39"/>
      <c r="B226" s="39"/>
      <c r="C226" s="39"/>
      <c r="D226" s="39"/>
      <c r="E226" s="39"/>
      <c r="F226" s="39"/>
      <c r="G226" s="39"/>
      <c r="H226" s="39"/>
      <c r="I226" s="39"/>
      <c r="J226" s="39"/>
      <c r="K226" s="39"/>
      <c r="L226" s="39"/>
      <c r="M226" s="39"/>
      <c r="N226" s="39"/>
      <c r="O226" s="39"/>
    </row>
    <row r="227" spans="1:15">
      <c r="A227" s="39"/>
      <c r="B227" s="39"/>
      <c r="C227" s="39"/>
      <c r="D227" s="39"/>
      <c r="E227" s="39"/>
      <c r="F227" s="39"/>
      <c r="G227" s="39"/>
      <c r="H227" s="39"/>
      <c r="I227" s="39"/>
      <c r="J227" s="39"/>
      <c r="K227" s="39"/>
      <c r="L227" s="39"/>
      <c r="M227" s="39"/>
      <c r="N227" s="39"/>
      <c r="O227" s="39"/>
    </row>
    <row r="228" spans="1:15">
      <c r="A228" s="39"/>
      <c r="B228" s="39"/>
      <c r="C228" s="39"/>
      <c r="D228" s="39"/>
      <c r="E228" s="39"/>
      <c r="F228" s="39"/>
      <c r="G228" s="39"/>
      <c r="H228" s="39"/>
      <c r="I228" s="39"/>
      <c r="J228" s="39"/>
      <c r="K228" s="39"/>
      <c r="L228" s="39"/>
      <c r="M228" s="39"/>
      <c r="N228" s="39"/>
      <c r="O228" s="39"/>
    </row>
    <row r="229" spans="1:15">
      <c r="A229" s="39"/>
      <c r="B229" s="39"/>
      <c r="C229" s="39"/>
      <c r="D229" s="39"/>
      <c r="E229" s="39"/>
      <c r="F229" s="39"/>
      <c r="G229" s="39"/>
      <c r="H229" s="39"/>
      <c r="I229" s="39"/>
      <c r="J229" s="39"/>
      <c r="K229" s="39"/>
      <c r="L229" s="39"/>
      <c r="M229" s="39"/>
      <c r="N229" s="39"/>
      <c r="O229" s="39"/>
    </row>
    <row r="230" spans="1:15">
      <c r="A230" s="39"/>
      <c r="B230" s="39"/>
      <c r="C230" s="39"/>
      <c r="D230" s="39"/>
      <c r="E230" s="39"/>
      <c r="F230" s="39"/>
      <c r="G230" s="39"/>
      <c r="H230" s="39"/>
      <c r="I230" s="39"/>
      <c r="J230" s="39"/>
      <c r="K230" s="39"/>
      <c r="L230" s="39"/>
      <c r="M230" s="39"/>
      <c r="N230" s="39"/>
      <c r="O230" s="39"/>
    </row>
    <row r="231" spans="1:15">
      <c r="A231" s="39"/>
      <c r="B231" s="39"/>
      <c r="C231" s="39"/>
      <c r="D231" s="39"/>
      <c r="E231" s="39"/>
      <c r="F231" s="39"/>
      <c r="G231" s="39"/>
      <c r="H231" s="39"/>
      <c r="I231" s="39"/>
      <c r="J231" s="39"/>
      <c r="K231" s="39"/>
      <c r="L231" s="39"/>
      <c r="M231" s="39"/>
      <c r="N231" s="39"/>
      <c r="O231" s="39"/>
    </row>
    <row r="232" spans="1:15">
      <c r="A232" s="39"/>
      <c r="B232" s="39"/>
      <c r="C232" s="39"/>
      <c r="D232" s="39"/>
      <c r="E232" s="39"/>
      <c r="F232" s="39"/>
      <c r="G232" s="39"/>
      <c r="H232" s="39"/>
      <c r="I232" s="39"/>
      <c r="J232" s="39"/>
      <c r="K232" s="39"/>
      <c r="L232" s="39"/>
      <c r="M232" s="39"/>
      <c r="N232" s="39"/>
      <c r="O232" s="39"/>
    </row>
    <row r="233" spans="1:15">
      <c r="A233" s="39"/>
      <c r="B233" s="39"/>
      <c r="C233" s="39"/>
      <c r="D233" s="39"/>
      <c r="E233" s="39"/>
      <c r="F233" s="39"/>
      <c r="G233" s="39"/>
      <c r="H233" s="39"/>
      <c r="I233" s="39"/>
      <c r="J233" s="39"/>
      <c r="K233" s="39"/>
      <c r="L233" s="39"/>
      <c r="M233" s="39"/>
      <c r="N233" s="39"/>
      <c r="O233" s="39"/>
    </row>
    <row r="234" spans="1:15">
      <c r="A234" s="39"/>
      <c r="B234" s="39"/>
      <c r="C234" s="39"/>
      <c r="D234" s="39"/>
      <c r="E234" s="39"/>
      <c r="F234" s="39"/>
      <c r="G234" s="39"/>
      <c r="H234" s="39"/>
      <c r="I234" s="39"/>
      <c r="J234" s="39"/>
      <c r="K234" s="39"/>
      <c r="L234" s="39"/>
      <c r="M234" s="39"/>
      <c r="N234" s="39"/>
      <c r="O234" s="39"/>
    </row>
    <row r="235" spans="1:15">
      <c r="A235" s="39"/>
      <c r="B235" s="39"/>
      <c r="C235" s="39"/>
      <c r="D235" s="39"/>
      <c r="E235" s="39"/>
      <c r="F235" s="39"/>
      <c r="G235" s="39"/>
      <c r="H235" s="39"/>
      <c r="I235" s="39"/>
      <c r="J235" s="39"/>
      <c r="K235" s="39"/>
      <c r="L235" s="39"/>
      <c r="M235" s="39"/>
      <c r="N235" s="39"/>
      <c r="O235" s="39"/>
    </row>
    <row r="236" spans="1:15">
      <c r="A236" s="39"/>
      <c r="B236" s="39"/>
      <c r="C236" s="39"/>
      <c r="D236" s="39"/>
      <c r="E236" s="39"/>
      <c r="F236" s="39"/>
      <c r="G236" s="39"/>
      <c r="H236" s="39"/>
      <c r="I236" s="39"/>
      <c r="J236" s="39"/>
      <c r="K236" s="39"/>
      <c r="L236" s="39"/>
      <c r="M236" s="39"/>
      <c r="N236" s="39"/>
      <c r="O236" s="39"/>
    </row>
    <row r="237" spans="1:15">
      <c r="A237" s="39"/>
      <c r="B237" s="39"/>
      <c r="C237" s="39"/>
      <c r="D237" s="39"/>
      <c r="E237" s="39"/>
      <c r="F237" s="39"/>
      <c r="G237" s="39"/>
      <c r="H237" s="39"/>
      <c r="I237" s="39"/>
      <c r="J237" s="39"/>
      <c r="K237" s="39"/>
      <c r="L237" s="39"/>
      <c r="M237" s="39"/>
      <c r="N237" s="39"/>
      <c r="O237" s="39"/>
    </row>
    <row r="238" spans="1:15">
      <c r="A238" s="39"/>
      <c r="B238" s="39"/>
      <c r="C238" s="39"/>
      <c r="D238" s="39"/>
      <c r="E238" s="39"/>
      <c r="F238" s="39"/>
      <c r="G238" s="39"/>
      <c r="H238" s="39"/>
      <c r="I238" s="39"/>
      <c r="J238" s="39"/>
      <c r="K238" s="39"/>
      <c r="L238" s="39"/>
      <c r="M238" s="39"/>
      <c r="N238" s="39"/>
      <c r="O238" s="39"/>
    </row>
    <row r="239" spans="1:15">
      <c r="A239" s="39"/>
      <c r="B239" s="39"/>
      <c r="C239" s="39"/>
      <c r="D239" s="39"/>
      <c r="E239" s="39"/>
      <c r="F239" s="39"/>
      <c r="G239" s="39"/>
      <c r="H239" s="39"/>
      <c r="I239" s="39"/>
      <c r="J239" s="39"/>
      <c r="K239" s="39"/>
      <c r="L239" s="39"/>
      <c r="M239" s="39"/>
      <c r="N239" s="39"/>
      <c r="O239" s="39"/>
    </row>
    <row r="240" spans="1:15">
      <c r="A240" s="39"/>
      <c r="B240" s="39"/>
      <c r="C240" s="39"/>
      <c r="D240" s="39"/>
      <c r="E240" s="39"/>
      <c r="F240" s="39"/>
      <c r="G240" s="39"/>
      <c r="H240" s="39"/>
      <c r="I240" s="39"/>
      <c r="J240" s="39"/>
      <c r="K240" s="39"/>
      <c r="L240" s="39"/>
      <c r="M240" s="39"/>
      <c r="N240" s="39"/>
      <c r="O240" s="39"/>
    </row>
    <row r="241" spans="1:15">
      <c r="A241" s="39"/>
      <c r="B241" s="39"/>
      <c r="C241" s="39"/>
      <c r="D241" s="39"/>
      <c r="E241" s="39"/>
      <c r="F241" s="39"/>
      <c r="G241" s="39"/>
      <c r="H241" s="39"/>
      <c r="I241" s="39"/>
      <c r="J241" s="39"/>
      <c r="K241" s="39"/>
      <c r="L241" s="39"/>
      <c r="M241" s="39"/>
      <c r="N241" s="39"/>
      <c r="O241" s="39"/>
    </row>
    <row r="242" spans="1:15">
      <c r="A242" s="39"/>
      <c r="B242" s="39"/>
      <c r="C242" s="39"/>
      <c r="D242" s="39"/>
      <c r="E242" s="39"/>
      <c r="F242" s="39"/>
      <c r="G242" s="39"/>
      <c r="H242" s="39"/>
      <c r="I242" s="39"/>
      <c r="J242" s="39"/>
      <c r="K242" s="39"/>
      <c r="L242" s="39"/>
      <c r="M242" s="39"/>
      <c r="N242" s="39"/>
      <c r="O242" s="39"/>
    </row>
    <row r="243" spans="1:15">
      <c r="A243" s="39"/>
      <c r="B243" s="39"/>
      <c r="C243" s="39"/>
      <c r="D243" s="39"/>
      <c r="E243" s="39"/>
      <c r="F243" s="39"/>
      <c r="G243" s="39"/>
      <c r="H243" s="39"/>
      <c r="I243" s="39"/>
      <c r="J243" s="39"/>
      <c r="K243" s="39"/>
      <c r="L243" s="39"/>
      <c r="M243" s="39"/>
      <c r="N243" s="39"/>
      <c r="O243" s="39"/>
    </row>
    <row r="244" spans="1:15">
      <c r="A244" s="39"/>
      <c r="B244" s="39"/>
      <c r="C244" s="39"/>
      <c r="D244" s="39"/>
      <c r="E244" s="39"/>
      <c r="F244" s="39"/>
      <c r="G244" s="39"/>
      <c r="H244" s="39"/>
      <c r="I244" s="39"/>
      <c r="J244" s="39"/>
      <c r="K244" s="39"/>
      <c r="L244" s="39"/>
      <c r="M244" s="39"/>
      <c r="N244" s="39"/>
      <c r="O244" s="39"/>
    </row>
    <row r="245" spans="1:15">
      <c r="A245" s="39"/>
      <c r="B245" s="39"/>
      <c r="C245" s="39"/>
      <c r="D245" s="39"/>
      <c r="E245" s="39"/>
      <c r="F245" s="39"/>
      <c r="G245" s="39"/>
      <c r="H245" s="39"/>
      <c r="I245" s="39"/>
      <c r="J245" s="39"/>
      <c r="K245" s="39"/>
      <c r="L245" s="39"/>
      <c r="M245" s="39"/>
      <c r="N245" s="39"/>
      <c r="O245" s="39"/>
    </row>
    <row r="246" spans="1:15">
      <c r="A246" s="39"/>
      <c r="B246" s="39"/>
      <c r="C246" s="39"/>
      <c r="D246" s="39"/>
      <c r="E246" s="39"/>
      <c r="F246" s="39"/>
      <c r="G246" s="39"/>
      <c r="H246" s="39"/>
      <c r="I246" s="39"/>
      <c r="J246" s="39"/>
      <c r="K246" s="39"/>
      <c r="L246" s="39"/>
      <c r="M246" s="39"/>
      <c r="N246" s="39"/>
      <c r="O246" s="39"/>
    </row>
    <row r="247" spans="1:15">
      <c r="A247" s="39"/>
      <c r="B247" s="39"/>
      <c r="C247" s="39"/>
      <c r="D247" s="39"/>
      <c r="E247" s="39"/>
      <c r="F247" s="39"/>
      <c r="G247" s="39"/>
      <c r="H247" s="39"/>
      <c r="I247" s="39"/>
      <c r="J247" s="39"/>
      <c r="K247" s="39"/>
      <c r="L247" s="39"/>
      <c r="M247" s="39"/>
      <c r="N247" s="39"/>
      <c r="O247" s="39"/>
    </row>
    <row r="248" spans="1:15">
      <c r="A248" s="39"/>
      <c r="B248" s="39"/>
      <c r="C248" s="39"/>
      <c r="D248" s="39"/>
      <c r="E248" s="39"/>
      <c r="F248" s="39"/>
      <c r="G248" s="39"/>
      <c r="H248" s="39"/>
      <c r="I248" s="39"/>
      <c r="J248" s="39"/>
      <c r="K248" s="39"/>
      <c r="L248" s="39"/>
      <c r="M248" s="39"/>
      <c r="N248" s="39"/>
      <c r="O248" s="39"/>
    </row>
    <row r="249" spans="1:15">
      <c r="A249" s="39"/>
      <c r="B249" s="39"/>
      <c r="C249" s="39"/>
      <c r="D249" s="39"/>
      <c r="E249" s="39"/>
      <c r="F249" s="39"/>
      <c r="G249" s="39"/>
      <c r="H249" s="39"/>
      <c r="I249" s="39"/>
      <c r="J249" s="39"/>
      <c r="K249" s="39"/>
      <c r="L249" s="39"/>
      <c r="M249" s="39"/>
      <c r="N249" s="39"/>
      <c r="O249" s="39"/>
    </row>
    <row r="250" spans="1:15">
      <c r="A250" s="39"/>
      <c r="B250" s="39"/>
      <c r="C250" s="39"/>
      <c r="D250" s="39"/>
      <c r="E250" s="39"/>
      <c r="F250" s="39"/>
      <c r="G250" s="39"/>
      <c r="H250" s="39"/>
      <c r="I250" s="39"/>
      <c r="J250" s="39"/>
      <c r="K250" s="39"/>
      <c r="L250" s="39"/>
      <c r="M250" s="39"/>
      <c r="N250" s="39"/>
      <c r="O250" s="39"/>
    </row>
    <row r="251" spans="1:15">
      <c r="A251" s="39"/>
      <c r="B251" s="39"/>
      <c r="C251" s="39"/>
      <c r="D251" s="39"/>
      <c r="E251" s="39"/>
      <c r="F251" s="39"/>
      <c r="G251" s="39"/>
      <c r="H251" s="39"/>
      <c r="I251" s="39"/>
      <c r="J251" s="39"/>
      <c r="K251" s="39"/>
      <c r="L251" s="39"/>
      <c r="M251" s="39"/>
      <c r="N251" s="39"/>
      <c r="O251" s="39"/>
    </row>
    <row r="252" spans="1:15">
      <c r="A252" s="39"/>
      <c r="B252" s="39"/>
      <c r="C252" s="39"/>
      <c r="D252" s="39"/>
      <c r="E252" s="39"/>
      <c r="F252" s="39"/>
      <c r="G252" s="39"/>
      <c r="H252" s="39"/>
      <c r="I252" s="39"/>
      <c r="J252" s="39"/>
      <c r="K252" s="39"/>
      <c r="L252" s="39"/>
      <c r="M252" s="39"/>
      <c r="N252" s="39"/>
      <c r="O252" s="39"/>
    </row>
    <row r="253" spans="1:15">
      <c r="A253" s="39"/>
      <c r="B253" s="39"/>
      <c r="C253" s="39"/>
      <c r="D253" s="39"/>
      <c r="E253" s="39"/>
      <c r="F253" s="39"/>
      <c r="G253" s="39"/>
      <c r="H253" s="39"/>
      <c r="I253" s="39"/>
      <c r="J253" s="39"/>
      <c r="K253" s="39"/>
      <c r="L253" s="39"/>
      <c r="M253" s="39"/>
      <c r="N253" s="39"/>
      <c r="O253" s="39"/>
    </row>
    <row r="254" spans="1:15">
      <c r="A254" s="39"/>
      <c r="B254" s="39"/>
      <c r="C254" s="39"/>
      <c r="D254" s="39"/>
      <c r="E254" s="39"/>
      <c r="F254" s="39"/>
      <c r="G254" s="39"/>
      <c r="H254" s="39"/>
      <c r="I254" s="39"/>
      <c r="J254" s="39"/>
      <c r="K254" s="39"/>
      <c r="L254" s="39"/>
      <c r="M254" s="39"/>
      <c r="N254" s="39"/>
      <c r="O254" s="39"/>
    </row>
    <row r="255" spans="1:15">
      <c r="A255" s="39"/>
      <c r="B255" s="39"/>
      <c r="C255" s="39"/>
      <c r="D255" s="39"/>
      <c r="E255" s="39"/>
      <c r="F255" s="39"/>
      <c r="G255" s="39"/>
      <c r="H255" s="39"/>
      <c r="I255" s="39"/>
      <c r="J255" s="39"/>
      <c r="K255" s="39"/>
      <c r="L255" s="39"/>
      <c r="M255" s="39"/>
      <c r="N255" s="39"/>
      <c r="O255" s="39"/>
    </row>
    <row r="256" spans="1:15">
      <c r="A256" s="39"/>
      <c r="B256" s="39"/>
      <c r="C256" s="39"/>
      <c r="D256" s="39"/>
      <c r="E256" s="39"/>
      <c r="F256" s="39"/>
      <c r="G256" s="39"/>
      <c r="H256" s="39"/>
      <c r="I256" s="39"/>
      <c r="J256" s="39"/>
      <c r="K256" s="39"/>
      <c r="L256" s="39"/>
      <c r="M256" s="39"/>
      <c r="N256" s="39"/>
      <c r="O256" s="39"/>
    </row>
    <row r="257" spans="1:15">
      <c r="A257" s="39"/>
      <c r="B257" s="39"/>
      <c r="C257" s="39"/>
      <c r="D257" s="39"/>
      <c r="E257" s="39"/>
      <c r="F257" s="39"/>
      <c r="G257" s="39"/>
      <c r="H257" s="39"/>
      <c r="I257" s="39"/>
      <c r="J257" s="39"/>
      <c r="K257" s="39"/>
      <c r="L257" s="39"/>
      <c r="M257" s="39"/>
      <c r="N257" s="39"/>
      <c r="O257" s="39"/>
    </row>
    <row r="258" spans="1:15">
      <c r="A258" s="39"/>
      <c r="B258" s="39"/>
      <c r="C258" s="39"/>
      <c r="D258" s="39"/>
      <c r="E258" s="39"/>
      <c r="F258" s="39"/>
      <c r="G258" s="39"/>
      <c r="H258" s="39"/>
      <c r="I258" s="39"/>
      <c r="J258" s="39"/>
      <c r="K258" s="39"/>
      <c r="L258" s="39"/>
      <c r="M258" s="39"/>
      <c r="N258" s="39"/>
      <c r="O258" s="39"/>
    </row>
    <row r="259" spans="1:15">
      <c r="A259" s="39"/>
      <c r="B259" s="39"/>
      <c r="C259" s="39"/>
      <c r="D259" s="39"/>
      <c r="E259" s="39"/>
      <c r="F259" s="39"/>
      <c r="G259" s="39"/>
      <c r="H259" s="39"/>
      <c r="I259" s="39"/>
      <c r="J259" s="39"/>
      <c r="K259" s="39"/>
      <c r="L259" s="39"/>
      <c r="M259" s="39"/>
      <c r="N259" s="39"/>
      <c r="O259" s="39"/>
    </row>
    <row r="260" spans="1:15">
      <c r="A260" s="39"/>
      <c r="B260" s="39"/>
      <c r="C260" s="39"/>
      <c r="D260" s="39"/>
      <c r="E260" s="39"/>
      <c r="F260" s="39"/>
      <c r="G260" s="39"/>
      <c r="H260" s="39"/>
      <c r="I260" s="39"/>
      <c r="J260" s="39"/>
      <c r="K260" s="39"/>
      <c r="L260" s="39"/>
      <c r="M260" s="39"/>
      <c r="N260" s="39"/>
      <c r="O260" s="39"/>
    </row>
    <row r="261" spans="1:15">
      <c r="A261" s="39"/>
      <c r="B261" s="39"/>
      <c r="C261" s="39"/>
      <c r="D261" s="39"/>
      <c r="E261" s="39"/>
      <c r="F261" s="39"/>
      <c r="G261" s="39"/>
      <c r="H261" s="39"/>
      <c r="I261" s="39"/>
      <c r="J261" s="39"/>
      <c r="K261" s="39"/>
      <c r="L261" s="39"/>
      <c r="M261" s="39"/>
      <c r="N261" s="39"/>
      <c r="O261" s="39"/>
    </row>
    <row r="262" spans="1:15">
      <c r="A262" s="39"/>
      <c r="B262" s="39"/>
      <c r="C262" s="39"/>
      <c r="D262" s="39"/>
      <c r="E262" s="39"/>
      <c r="F262" s="39"/>
      <c r="G262" s="39"/>
      <c r="H262" s="39"/>
      <c r="I262" s="39"/>
      <c r="J262" s="39"/>
      <c r="K262" s="39"/>
      <c r="L262" s="39"/>
      <c r="M262" s="39"/>
      <c r="N262" s="39"/>
      <c r="O262" s="39"/>
    </row>
    <row r="263" spans="1:15">
      <c r="A263" s="39"/>
      <c r="B263" s="39"/>
      <c r="C263" s="39"/>
      <c r="D263" s="39"/>
      <c r="E263" s="39"/>
      <c r="F263" s="39"/>
      <c r="G263" s="39"/>
      <c r="H263" s="39"/>
      <c r="I263" s="39"/>
      <c r="J263" s="39"/>
      <c r="K263" s="39"/>
      <c r="L263" s="39"/>
      <c r="M263" s="39"/>
      <c r="N263" s="39"/>
      <c r="O263" s="39"/>
    </row>
    <row r="264" spans="1:15">
      <c r="A264" s="39"/>
      <c r="B264" s="39"/>
      <c r="C264" s="39"/>
      <c r="D264" s="39"/>
      <c r="E264" s="39"/>
      <c r="F264" s="39"/>
      <c r="G264" s="39"/>
      <c r="H264" s="39"/>
      <c r="I264" s="39"/>
      <c r="J264" s="39"/>
      <c r="K264" s="39"/>
      <c r="L264" s="39"/>
      <c r="M264" s="39"/>
      <c r="N264" s="39"/>
      <c r="O264" s="39"/>
    </row>
    <row r="265" spans="1:15">
      <c r="A265" s="39"/>
      <c r="B265" s="39"/>
      <c r="C265" s="39"/>
      <c r="D265" s="39"/>
      <c r="E265" s="39"/>
      <c r="F265" s="39"/>
      <c r="G265" s="39"/>
      <c r="H265" s="39"/>
      <c r="I265" s="39"/>
      <c r="J265" s="39"/>
      <c r="K265" s="39"/>
      <c r="L265" s="39"/>
      <c r="M265" s="39"/>
      <c r="N265" s="39"/>
      <c r="O265" s="39"/>
    </row>
    <row r="266" spans="1:15">
      <c r="A266" s="39"/>
      <c r="B266" s="39"/>
      <c r="C266" s="39"/>
      <c r="D266" s="39"/>
      <c r="E266" s="39"/>
      <c r="F266" s="39"/>
      <c r="G266" s="39"/>
      <c r="H266" s="39"/>
      <c r="I266" s="39"/>
      <c r="J266" s="39"/>
      <c r="K266" s="39"/>
      <c r="L266" s="39"/>
      <c r="M266" s="39"/>
      <c r="N266" s="39"/>
      <c r="O266" s="39"/>
    </row>
    <row r="267" spans="1:15">
      <c r="A267" s="39"/>
      <c r="B267" s="39"/>
      <c r="C267" s="39"/>
      <c r="D267" s="39"/>
      <c r="E267" s="39"/>
      <c r="F267" s="39"/>
      <c r="G267" s="39"/>
      <c r="H267" s="39"/>
      <c r="I267" s="39"/>
      <c r="J267" s="39"/>
      <c r="K267" s="39"/>
      <c r="L267" s="39"/>
      <c r="M267" s="39"/>
      <c r="N267" s="39"/>
      <c r="O267" s="39"/>
    </row>
    <row r="268" spans="1:15">
      <c r="A268" s="39"/>
      <c r="B268" s="39"/>
      <c r="C268" s="39"/>
      <c r="D268" s="39"/>
      <c r="E268" s="39"/>
      <c r="F268" s="39"/>
      <c r="G268" s="39"/>
      <c r="H268" s="39"/>
      <c r="I268" s="39"/>
      <c r="J268" s="39"/>
      <c r="K268" s="39"/>
      <c r="L268" s="39"/>
      <c r="M268" s="39"/>
      <c r="N268" s="39"/>
      <c r="O268" s="39"/>
    </row>
    <row r="269" spans="1:15">
      <c r="A269" s="39"/>
      <c r="B269" s="39"/>
      <c r="C269" s="39"/>
      <c r="D269" s="39"/>
      <c r="E269" s="39"/>
      <c r="F269" s="39"/>
      <c r="G269" s="39"/>
      <c r="H269" s="39"/>
      <c r="I269" s="39"/>
      <c r="J269" s="39"/>
      <c r="K269" s="39"/>
      <c r="L269" s="39"/>
      <c r="M269" s="39"/>
      <c r="N269" s="39"/>
      <c r="O269" s="39"/>
    </row>
    <row r="270" spans="1:15">
      <c r="A270" s="39"/>
      <c r="B270" s="39"/>
      <c r="C270" s="39"/>
      <c r="D270" s="39"/>
      <c r="E270" s="39"/>
      <c r="F270" s="39"/>
      <c r="G270" s="39"/>
      <c r="H270" s="39"/>
      <c r="I270" s="39"/>
      <c r="J270" s="39"/>
      <c r="K270" s="39"/>
      <c r="L270" s="39"/>
      <c r="M270" s="39"/>
      <c r="N270" s="39"/>
      <c r="O270" s="39"/>
    </row>
    <row r="271" spans="1:15">
      <c r="A271" s="39"/>
      <c r="B271" s="39"/>
      <c r="C271" s="39"/>
      <c r="D271" s="39"/>
      <c r="E271" s="39"/>
      <c r="F271" s="39"/>
      <c r="G271" s="39"/>
      <c r="H271" s="39"/>
      <c r="I271" s="39"/>
      <c r="J271" s="39"/>
      <c r="K271" s="39"/>
      <c r="L271" s="39"/>
      <c r="M271" s="39"/>
      <c r="N271" s="39"/>
      <c r="O271" s="39"/>
    </row>
    <row r="272" spans="1:15">
      <c r="A272" s="39"/>
      <c r="B272" s="39"/>
      <c r="C272" s="39"/>
      <c r="D272" s="39"/>
      <c r="E272" s="39"/>
      <c r="F272" s="39"/>
      <c r="G272" s="39"/>
      <c r="H272" s="39"/>
      <c r="I272" s="39"/>
      <c r="J272" s="39"/>
      <c r="K272" s="39"/>
      <c r="L272" s="39"/>
      <c r="M272" s="39"/>
      <c r="N272" s="39"/>
      <c r="O272" s="39"/>
    </row>
    <row r="273" spans="1:15">
      <c r="A273" s="39"/>
      <c r="B273" s="39"/>
      <c r="C273" s="39"/>
      <c r="D273" s="39"/>
      <c r="E273" s="39"/>
      <c r="F273" s="39"/>
      <c r="G273" s="39"/>
      <c r="H273" s="39"/>
      <c r="I273" s="39"/>
      <c r="J273" s="39"/>
      <c r="K273" s="39"/>
      <c r="L273" s="39"/>
      <c r="M273" s="39"/>
      <c r="N273" s="39"/>
      <c r="O273" s="39"/>
    </row>
    <row r="274" spans="1:15">
      <c r="A274" s="39"/>
      <c r="B274" s="39"/>
      <c r="C274" s="39"/>
      <c r="D274" s="39"/>
      <c r="E274" s="39"/>
      <c r="F274" s="39"/>
      <c r="G274" s="39"/>
      <c r="H274" s="39"/>
      <c r="I274" s="39"/>
      <c r="J274" s="39"/>
      <c r="K274" s="39"/>
      <c r="L274" s="39"/>
      <c r="M274" s="39"/>
      <c r="N274" s="39"/>
      <c r="O274" s="39"/>
    </row>
    <row r="275" spans="1:15">
      <c r="A275" s="39"/>
      <c r="B275" s="39"/>
      <c r="C275" s="39"/>
      <c r="D275" s="39"/>
      <c r="E275" s="39"/>
      <c r="F275" s="39"/>
      <c r="G275" s="39"/>
      <c r="H275" s="39"/>
      <c r="I275" s="39"/>
      <c r="J275" s="39"/>
      <c r="K275" s="39"/>
      <c r="L275" s="39"/>
      <c r="M275" s="39"/>
      <c r="N275" s="39"/>
      <c r="O275" s="39"/>
    </row>
    <row r="276" spans="1:15">
      <c r="A276" s="39"/>
      <c r="B276" s="39"/>
      <c r="C276" s="39"/>
      <c r="D276" s="39"/>
      <c r="E276" s="39"/>
      <c r="F276" s="39"/>
      <c r="G276" s="39"/>
      <c r="H276" s="39"/>
      <c r="I276" s="39"/>
      <c r="J276" s="39"/>
      <c r="K276" s="39"/>
      <c r="L276" s="39"/>
      <c r="M276" s="39"/>
      <c r="N276" s="39"/>
      <c r="O276" s="39"/>
    </row>
    <row r="277" spans="1:15">
      <c r="A277" s="39"/>
      <c r="B277" s="39"/>
      <c r="C277" s="39"/>
      <c r="D277" s="39"/>
      <c r="E277" s="39"/>
      <c r="F277" s="39"/>
      <c r="G277" s="39"/>
      <c r="H277" s="39"/>
      <c r="I277" s="39"/>
      <c r="J277" s="39"/>
      <c r="K277" s="39"/>
      <c r="L277" s="39"/>
      <c r="M277" s="39"/>
      <c r="N277" s="39"/>
      <c r="O277" s="39"/>
    </row>
    <row r="278" spans="1:15">
      <c r="A278" s="39"/>
      <c r="B278" s="39"/>
      <c r="C278" s="39"/>
      <c r="D278" s="39"/>
      <c r="E278" s="39"/>
      <c r="F278" s="39"/>
      <c r="G278" s="39"/>
      <c r="H278" s="39"/>
      <c r="I278" s="39"/>
      <c r="J278" s="39"/>
      <c r="K278" s="39"/>
      <c r="L278" s="39"/>
      <c r="M278" s="39"/>
      <c r="N278" s="39"/>
      <c r="O278" s="39"/>
    </row>
    <row r="279" spans="1:15">
      <c r="A279" s="39"/>
      <c r="B279" s="39"/>
      <c r="C279" s="39"/>
      <c r="D279" s="39"/>
      <c r="E279" s="39"/>
      <c r="F279" s="39"/>
      <c r="G279" s="39"/>
      <c r="H279" s="39"/>
      <c r="I279" s="39"/>
      <c r="J279" s="39"/>
      <c r="K279" s="39"/>
      <c r="L279" s="39"/>
      <c r="M279" s="39"/>
      <c r="N279" s="39"/>
      <c r="O279" s="39"/>
    </row>
    <row r="280" spans="1:15">
      <c r="A280" s="39"/>
      <c r="B280" s="39"/>
      <c r="C280" s="39"/>
      <c r="D280" s="39"/>
      <c r="E280" s="39"/>
      <c r="F280" s="39"/>
      <c r="G280" s="39"/>
      <c r="H280" s="39"/>
      <c r="I280" s="39"/>
      <c r="J280" s="39"/>
      <c r="K280" s="39"/>
      <c r="L280" s="39"/>
      <c r="M280" s="39"/>
      <c r="N280" s="39"/>
      <c r="O280" s="39"/>
    </row>
    <row r="281" spans="1:15">
      <c r="A281" s="39"/>
      <c r="B281" s="39"/>
      <c r="C281" s="39"/>
      <c r="D281" s="39"/>
      <c r="E281" s="39"/>
      <c r="F281" s="39"/>
      <c r="G281" s="39"/>
      <c r="H281" s="39"/>
      <c r="I281" s="39"/>
      <c r="J281" s="39"/>
      <c r="K281" s="39"/>
      <c r="L281" s="39"/>
      <c r="M281" s="39"/>
      <c r="N281" s="39"/>
      <c r="O281" s="39"/>
    </row>
    <row r="282" spans="1:15">
      <c r="A282" s="39"/>
      <c r="B282" s="39"/>
      <c r="C282" s="39"/>
      <c r="D282" s="39"/>
      <c r="E282" s="39"/>
      <c r="F282" s="39"/>
      <c r="G282" s="39"/>
      <c r="H282" s="39"/>
      <c r="I282" s="39"/>
      <c r="J282" s="39"/>
      <c r="K282" s="39"/>
      <c r="L282" s="39"/>
      <c r="M282" s="39"/>
      <c r="N282" s="39"/>
      <c r="O282" s="39"/>
    </row>
    <row r="283" spans="1:15">
      <c r="A283" s="39"/>
      <c r="B283" s="39"/>
      <c r="C283" s="39"/>
      <c r="D283" s="39"/>
      <c r="E283" s="39"/>
      <c r="F283" s="39"/>
      <c r="G283" s="39"/>
      <c r="H283" s="39"/>
      <c r="I283" s="39"/>
      <c r="J283" s="39"/>
      <c r="K283" s="39"/>
      <c r="L283" s="39"/>
      <c r="M283" s="39"/>
      <c r="N283" s="39"/>
      <c r="O283" s="39"/>
    </row>
    <row r="284" spans="1:15">
      <c r="A284" s="39"/>
      <c r="B284" s="39"/>
      <c r="C284" s="39"/>
      <c r="D284" s="39"/>
      <c r="E284" s="39"/>
      <c r="F284" s="39"/>
      <c r="G284" s="39"/>
      <c r="H284" s="39"/>
      <c r="I284" s="39"/>
      <c r="J284" s="39"/>
      <c r="K284" s="39"/>
      <c r="L284" s="39"/>
      <c r="M284" s="39"/>
      <c r="N284" s="39"/>
      <c r="O284" s="39"/>
    </row>
    <row r="285" spans="1:15">
      <c r="A285" s="39"/>
      <c r="B285" s="39"/>
      <c r="C285" s="39"/>
      <c r="D285" s="39"/>
      <c r="E285" s="39"/>
      <c r="F285" s="39"/>
      <c r="G285" s="39"/>
      <c r="H285" s="39"/>
      <c r="I285" s="39"/>
      <c r="J285" s="39"/>
      <c r="K285" s="39"/>
      <c r="L285" s="39"/>
      <c r="M285" s="39"/>
      <c r="N285" s="39"/>
      <c r="O285" s="39"/>
    </row>
    <row r="286" spans="1:15">
      <c r="A286" s="39"/>
      <c r="B286" s="39"/>
      <c r="C286" s="39"/>
      <c r="D286" s="39"/>
      <c r="E286" s="39"/>
      <c r="F286" s="39"/>
      <c r="G286" s="39"/>
      <c r="H286" s="39"/>
      <c r="I286" s="39"/>
      <c r="J286" s="39"/>
      <c r="K286" s="39"/>
      <c r="L286" s="39"/>
      <c r="M286" s="39"/>
      <c r="N286" s="39"/>
      <c r="O286" s="39"/>
    </row>
    <row r="287" spans="1:15">
      <c r="A287" s="39"/>
      <c r="B287" s="39"/>
      <c r="C287" s="39"/>
      <c r="D287" s="39"/>
      <c r="E287" s="39"/>
      <c r="F287" s="39"/>
      <c r="G287" s="39"/>
      <c r="H287" s="39"/>
      <c r="I287" s="39"/>
      <c r="J287" s="39"/>
      <c r="K287" s="39"/>
      <c r="L287" s="39"/>
      <c r="M287" s="39"/>
      <c r="N287" s="39"/>
      <c r="O287" s="39"/>
    </row>
    <row r="288" spans="1:15">
      <c r="A288" s="39"/>
      <c r="B288" s="39"/>
      <c r="C288" s="39"/>
      <c r="D288" s="39"/>
      <c r="E288" s="39"/>
      <c r="F288" s="39"/>
      <c r="G288" s="39"/>
      <c r="H288" s="39"/>
      <c r="I288" s="39"/>
      <c r="J288" s="39"/>
      <c r="K288" s="39"/>
      <c r="L288" s="39"/>
      <c r="M288" s="39"/>
      <c r="N288" s="39"/>
      <c r="O288" s="39"/>
    </row>
    <row r="289" spans="1:15">
      <c r="A289" s="39"/>
      <c r="B289" s="39"/>
      <c r="C289" s="39"/>
      <c r="D289" s="39"/>
      <c r="E289" s="39"/>
      <c r="F289" s="39"/>
      <c r="G289" s="39"/>
      <c r="H289" s="39"/>
      <c r="I289" s="39"/>
      <c r="J289" s="39"/>
      <c r="K289" s="39"/>
      <c r="L289" s="39"/>
      <c r="M289" s="39"/>
      <c r="N289" s="39"/>
      <c r="O289" s="39"/>
    </row>
    <row r="290" spans="1:15">
      <c r="A290" s="39"/>
      <c r="B290" s="39"/>
      <c r="C290" s="39"/>
      <c r="D290" s="39"/>
      <c r="E290" s="39"/>
      <c r="F290" s="39"/>
      <c r="G290" s="39"/>
      <c r="H290" s="39"/>
      <c r="I290" s="39"/>
      <c r="J290" s="39"/>
      <c r="K290" s="39"/>
      <c r="L290" s="39"/>
      <c r="M290" s="39"/>
      <c r="N290" s="39"/>
      <c r="O290" s="39"/>
    </row>
    <row r="291" spans="1:15">
      <c r="A291" s="39"/>
      <c r="B291" s="39"/>
      <c r="C291" s="39"/>
      <c r="D291" s="39"/>
      <c r="E291" s="39"/>
      <c r="F291" s="39"/>
      <c r="G291" s="39"/>
      <c r="H291" s="39"/>
      <c r="I291" s="39"/>
      <c r="J291" s="39"/>
      <c r="K291" s="39"/>
      <c r="L291" s="39"/>
      <c r="M291" s="39"/>
      <c r="N291" s="39"/>
      <c r="O291" s="39"/>
    </row>
    <row r="292" spans="1:15">
      <c r="A292" s="39"/>
      <c r="B292" s="39"/>
      <c r="C292" s="39"/>
      <c r="D292" s="39"/>
      <c r="E292" s="39"/>
      <c r="F292" s="39"/>
      <c r="G292" s="39"/>
      <c r="H292" s="39"/>
      <c r="I292" s="39"/>
      <c r="J292" s="39"/>
      <c r="K292" s="39"/>
      <c r="L292" s="39"/>
      <c r="M292" s="39"/>
      <c r="N292" s="39"/>
      <c r="O292" s="39"/>
    </row>
    <row r="293" spans="1:15">
      <c r="A293" s="39"/>
      <c r="B293" s="39"/>
      <c r="C293" s="39"/>
      <c r="D293" s="39"/>
      <c r="E293" s="39"/>
      <c r="F293" s="39"/>
      <c r="G293" s="39"/>
      <c r="H293" s="39"/>
      <c r="I293" s="39"/>
      <c r="J293" s="39"/>
      <c r="K293" s="39"/>
      <c r="L293" s="39"/>
      <c r="M293" s="39"/>
      <c r="N293" s="39"/>
      <c r="O293" s="39"/>
    </row>
    <row r="294" spans="1:15">
      <c r="A294" s="39"/>
      <c r="B294" s="39"/>
      <c r="C294" s="39"/>
      <c r="D294" s="39"/>
      <c r="E294" s="39"/>
      <c r="F294" s="39"/>
      <c r="G294" s="39"/>
      <c r="H294" s="39"/>
      <c r="I294" s="39"/>
      <c r="J294" s="39"/>
      <c r="K294" s="39"/>
      <c r="L294" s="39"/>
      <c r="M294" s="39"/>
      <c r="N294" s="39"/>
      <c r="O294" s="39"/>
    </row>
    <row r="295" spans="1:15">
      <c r="A295" s="39"/>
      <c r="B295" s="39"/>
      <c r="C295" s="39"/>
      <c r="D295" s="39"/>
      <c r="E295" s="39"/>
      <c r="F295" s="39"/>
      <c r="G295" s="39"/>
      <c r="H295" s="39"/>
      <c r="I295" s="39"/>
      <c r="J295" s="39"/>
      <c r="K295" s="39"/>
      <c r="L295" s="39"/>
      <c r="M295" s="39"/>
      <c r="N295" s="39"/>
      <c r="O295" s="39"/>
    </row>
    <row r="296" spans="1:15">
      <c r="A296" s="39"/>
      <c r="B296" s="39"/>
      <c r="C296" s="39"/>
      <c r="D296" s="39"/>
      <c r="E296" s="39"/>
      <c r="F296" s="39"/>
      <c r="G296" s="39"/>
      <c r="H296" s="39"/>
      <c r="I296" s="39"/>
      <c r="J296" s="39"/>
      <c r="K296" s="39"/>
      <c r="L296" s="39"/>
      <c r="M296" s="39"/>
      <c r="N296" s="39"/>
      <c r="O296" s="39"/>
    </row>
    <row r="297" spans="1:15">
      <c r="A297" s="39"/>
      <c r="B297" s="39"/>
      <c r="C297" s="39"/>
      <c r="D297" s="39"/>
      <c r="E297" s="39"/>
      <c r="F297" s="39"/>
      <c r="G297" s="39"/>
      <c r="H297" s="39"/>
      <c r="I297" s="39"/>
      <c r="J297" s="39"/>
      <c r="K297" s="39"/>
      <c r="L297" s="39"/>
      <c r="M297" s="39"/>
      <c r="N297" s="39"/>
      <c r="O297" s="39"/>
    </row>
    <row r="298" spans="1:15">
      <c r="A298" s="39"/>
      <c r="B298" s="39"/>
      <c r="C298" s="39"/>
      <c r="D298" s="39"/>
      <c r="E298" s="39"/>
      <c r="F298" s="39"/>
      <c r="G298" s="39"/>
      <c r="H298" s="39"/>
      <c r="I298" s="39"/>
      <c r="J298" s="39"/>
      <c r="K298" s="39"/>
      <c r="L298" s="39"/>
      <c r="M298" s="39"/>
      <c r="N298" s="39"/>
      <c r="O298" s="39"/>
    </row>
    <row r="299" spans="1:15">
      <c r="A299" s="39"/>
      <c r="B299" s="39"/>
      <c r="C299" s="39"/>
      <c r="D299" s="39"/>
      <c r="E299" s="39"/>
      <c r="F299" s="39"/>
      <c r="G299" s="39"/>
      <c r="H299" s="39"/>
      <c r="I299" s="39"/>
      <c r="J299" s="39"/>
      <c r="K299" s="39"/>
      <c r="L299" s="39"/>
      <c r="M299" s="39"/>
      <c r="N299" s="39"/>
      <c r="O299" s="39"/>
    </row>
    <row r="300" spans="1:15">
      <c r="A300" s="39"/>
      <c r="B300" s="39"/>
      <c r="C300" s="39"/>
      <c r="D300" s="39"/>
      <c r="E300" s="39"/>
      <c r="F300" s="39"/>
      <c r="G300" s="39"/>
      <c r="H300" s="39"/>
      <c r="I300" s="39"/>
      <c r="J300" s="39"/>
      <c r="K300" s="39"/>
      <c r="L300" s="39"/>
      <c r="M300" s="39"/>
      <c r="N300" s="39"/>
      <c r="O300" s="39"/>
    </row>
    <row r="301" spans="1:15">
      <c r="A301" s="39"/>
      <c r="B301" s="39"/>
      <c r="C301" s="39"/>
      <c r="D301" s="39"/>
      <c r="E301" s="39"/>
      <c r="F301" s="39"/>
      <c r="G301" s="39"/>
      <c r="H301" s="39"/>
      <c r="I301" s="39"/>
      <c r="J301" s="39"/>
      <c r="K301" s="39"/>
      <c r="L301" s="39"/>
      <c r="M301" s="39"/>
      <c r="N301" s="39"/>
      <c r="O301" s="39"/>
    </row>
    <row r="302" spans="1:15">
      <c r="A302" s="39"/>
      <c r="B302" s="39"/>
      <c r="C302" s="39"/>
      <c r="D302" s="39"/>
      <c r="E302" s="39"/>
      <c r="F302" s="39"/>
      <c r="G302" s="39"/>
      <c r="H302" s="39"/>
      <c r="I302" s="39"/>
      <c r="J302" s="39"/>
      <c r="K302" s="39"/>
      <c r="L302" s="39"/>
      <c r="M302" s="39"/>
      <c r="N302" s="39"/>
      <c r="O302" s="39"/>
    </row>
    <row r="303" spans="1:15">
      <c r="A303" s="39"/>
      <c r="B303" s="39"/>
      <c r="C303" s="39"/>
      <c r="D303" s="39"/>
      <c r="E303" s="39"/>
      <c r="F303" s="39"/>
      <c r="G303" s="39"/>
      <c r="H303" s="39"/>
      <c r="I303" s="39"/>
      <c r="J303" s="39"/>
      <c r="K303" s="39"/>
      <c r="L303" s="39"/>
      <c r="M303" s="39"/>
      <c r="N303" s="39"/>
      <c r="O303" s="39"/>
    </row>
    <row r="304" spans="1:15">
      <c r="A304" s="39"/>
      <c r="B304" s="39"/>
      <c r="C304" s="39"/>
      <c r="D304" s="39"/>
      <c r="E304" s="39"/>
      <c r="F304" s="39"/>
      <c r="G304" s="39"/>
      <c r="H304" s="39"/>
      <c r="I304" s="39"/>
      <c r="J304" s="39"/>
      <c r="K304" s="39"/>
      <c r="L304" s="39"/>
      <c r="M304" s="39"/>
      <c r="N304" s="39"/>
      <c r="O304" s="39"/>
    </row>
    <row r="305" spans="1:15">
      <c r="A305" s="39"/>
      <c r="B305" s="39"/>
      <c r="C305" s="39"/>
      <c r="D305" s="39"/>
      <c r="E305" s="39"/>
      <c r="F305" s="39"/>
      <c r="G305" s="39"/>
      <c r="H305" s="39"/>
      <c r="I305" s="39"/>
      <c r="J305" s="39"/>
      <c r="K305" s="39"/>
      <c r="L305" s="39"/>
      <c r="M305" s="39"/>
      <c r="N305" s="39"/>
      <c r="O305" s="39"/>
    </row>
    <row r="306" spans="1:15">
      <c r="A306" s="39"/>
      <c r="B306" s="39"/>
      <c r="C306" s="39"/>
      <c r="D306" s="39"/>
      <c r="E306" s="39"/>
      <c r="F306" s="39"/>
      <c r="G306" s="39"/>
      <c r="H306" s="39"/>
      <c r="I306" s="39"/>
      <c r="J306" s="39"/>
      <c r="K306" s="39"/>
      <c r="L306" s="39"/>
      <c r="M306" s="39"/>
      <c r="N306" s="39"/>
      <c r="O306" s="39"/>
    </row>
    <row r="307" spans="1:15">
      <c r="A307" s="39"/>
      <c r="B307" s="39"/>
      <c r="C307" s="39"/>
      <c r="D307" s="39"/>
      <c r="E307" s="39"/>
      <c r="F307" s="39"/>
      <c r="G307" s="39"/>
      <c r="H307" s="39"/>
      <c r="I307" s="39"/>
      <c r="J307" s="39"/>
      <c r="K307" s="39"/>
      <c r="L307" s="39"/>
      <c r="M307" s="39"/>
      <c r="N307" s="39"/>
      <c r="O307" s="39"/>
    </row>
    <row r="308" spans="1:15">
      <c r="A308" s="39"/>
      <c r="B308" s="39"/>
      <c r="C308" s="39"/>
      <c r="D308" s="39"/>
      <c r="E308" s="39"/>
      <c r="F308" s="39"/>
      <c r="G308" s="39"/>
      <c r="H308" s="39"/>
      <c r="I308" s="39"/>
      <c r="J308" s="39"/>
      <c r="K308" s="39"/>
      <c r="L308" s="39"/>
      <c r="M308" s="39"/>
      <c r="N308" s="39"/>
      <c r="O308" s="39"/>
    </row>
    <row r="309" spans="1:15">
      <c r="A309" s="39"/>
      <c r="B309" s="39"/>
      <c r="C309" s="39"/>
      <c r="D309" s="39"/>
      <c r="E309" s="39"/>
      <c r="F309" s="39"/>
      <c r="G309" s="39"/>
      <c r="H309" s="39"/>
      <c r="I309" s="39"/>
      <c r="J309" s="39"/>
      <c r="K309" s="39"/>
      <c r="L309" s="39"/>
      <c r="M309" s="39"/>
      <c r="N309" s="39"/>
      <c r="O309" s="39"/>
    </row>
    <row r="310" spans="1:15">
      <c r="A310" s="39"/>
      <c r="B310" s="39"/>
      <c r="C310" s="39"/>
      <c r="D310" s="39"/>
      <c r="E310" s="39"/>
      <c r="F310" s="39"/>
      <c r="G310" s="39"/>
      <c r="H310" s="39"/>
      <c r="I310" s="39"/>
      <c r="J310" s="39"/>
      <c r="K310" s="39"/>
      <c r="L310" s="39"/>
      <c r="M310" s="39"/>
      <c r="N310" s="39"/>
      <c r="O310" s="39"/>
    </row>
    <row r="311" spans="1:15">
      <c r="A311" s="39"/>
      <c r="B311" s="39"/>
      <c r="C311" s="39"/>
      <c r="D311" s="39"/>
      <c r="E311" s="39"/>
      <c r="F311" s="39"/>
      <c r="G311" s="39"/>
      <c r="H311" s="39"/>
      <c r="I311" s="39"/>
      <c r="J311" s="39"/>
      <c r="K311" s="39"/>
      <c r="L311" s="39"/>
      <c r="M311" s="39"/>
      <c r="N311" s="39"/>
      <c r="O311" s="39"/>
    </row>
    <row r="312" spans="1:15">
      <c r="A312" s="39"/>
      <c r="B312" s="39"/>
      <c r="C312" s="39"/>
      <c r="D312" s="39"/>
      <c r="E312" s="39"/>
      <c r="F312" s="39"/>
      <c r="G312" s="39"/>
      <c r="H312" s="39"/>
      <c r="I312" s="39"/>
      <c r="J312" s="39"/>
      <c r="K312" s="39"/>
      <c r="L312" s="39"/>
      <c r="M312" s="39"/>
      <c r="N312" s="39"/>
      <c r="O312" s="39"/>
    </row>
    <row r="313" spans="1:15">
      <c r="A313" s="39"/>
      <c r="B313" s="39"/>
      <c r="C313" s="39"/>
      <c r="D313" s="39"/>
      <c r="E313" s="39"/>
      <c r="F313" s="39"/>
      <c r="G313" s="39"/>
      <c r="H313" s="39"/>
      <c r="I313" s="39"/>
      <c r="J313" s="39"/>
      <c r="K313" s="39"/>
      <c r="L313" s="39"/>
      <c r="M313" s="39"/>
      <c r="N313" s="39"/>
      <c r="O313" s="39"/>
    </row>
    <row r="314" spans="1:15">
      <c r="A314" s="39"/>
      <c r="B314" s="39"/>
      <c r="C314" s="39"/>
      <c r="D314" s="39"/>
      <c r="E314" s="39"/>
      <c r="F314" s="39"/>
      <c r="G314" s="39"/>
      <c r="H314" s="39"/>
      <c r="I314" s="39"/>
      <c r="J314" s="39"/>
      <c r="K314" s="39"/>
      <c r="L314" s="39"/>
      <c r="M314" s="39"/>
      <c r="N314" s="39"/>
      <c r="O314" s="39"/>
    </row>
    <row r="315" spans="1:15">
      <c r="A315" s="39"/>
      <c r="B315" s="39"/>
      <c r="C315" s="39"/>
      <c r="D315" s="39"/>
      <c r="E315" s="39"/>
      <c r="F315" s="39"/>
      <c r="G315" s="39"/>
      <c r="H315" s="39"/>
      <c r="I315" s="39"/>
      <c r="J315" s="39"/>
      <c r="K315" s="39"/>
      <c r="L315" s="39"/>
      <c r="M315" s="39"/>
      <c r="N315" s="39"/>
      <c r="O315" s="39"/>
    </row>
    <row r="316" spans="1:15">
      <c r="A316" s="39"/>
      <c r="B316" s="39"/>
      <c r="C316" s="39"/>
      <c r="D316" s="39"/>
      <c r="E316" s="39"/>
      <c r="F316" s="39"/>
      <c r="G316" s="39"/>
      <c r="H316" s="39"/>
      <c r="I316" s="39"/>
      <c r="J316" s="39"/>
      <c r="K316" s="39"/>
      <c r="L316" s="39"/>
      <c r="M316" s="39"/>
      <c r="N316" s="39"/>
      <c r="O316" s="39"/>
    </row>
    <row r="317" spans="1:15">
      <c r="A317" s="39"/>
      <c r="B317" s="39"/>
      <c r="C317" s="39"/>
      <c r="D317" s="39"/>
      <c r="E317" s="39"/>
      <c r="F317" s="39"/>
      <c r="G317" s="39"/>
      <c r="H317" s="39"/>
      <c r="I317" s="39"/>
      <c r="J317" s="39"/>
      <c r="K317" s="39"/>
      <c r="L317" s="39"/>
      <c r="M317" s="39"/>
      <c r="N317" s="39"/>
      <c r="O317" s="39"/>
    </row>
    <row r="318" spans="1:15">
      <c r="A318" s="39"/>
      <c r="B318" s="39"/>
      <c r="C318" s="39"/>
      <c r="D318" s="39"/>
      <c r="E318" s="39"/>
      <c r="F318" s="39"/>
      <c r="G318" s="39"/>
      <c r="H318" s="39"/>
      <c r="I318" s="39"/>
      <c r="J318" s="39"/>
      <c r="K318" s="39"/>
      <c r="L318" s="39"/>
      <c r="M318" s="39"/>
      <c r="N318" s="39"/>
      <c r="O318" s="39"/>
    </row>
    <row r="319" spans="1:15">
      <c r="A319" s="39"/>
      <c r="B319" s="39"/>
      <c r="C319" s="39"/>
      <c r="D319" s="39"/>
      <c r="E319" s="39"/>
      <c r="F319" s="39"/>
      <c r="G319" s="39"/>
      <c r="H319" s="39"/>
      <c r="I319" s="39"/>
      <c r="J319" s="39"/>
      <c r="K319" s="39"/>
      <c r="L319" s="39"/>
      <c r="M319" s="39"/>
      <c r="N319" s="39"/>
      <c r="O319" s="39"/>
    </row>
    <row r="320" spans="1:15">
      <c r="A320" s="39"/>
      <c r="B320" s="39"/>
      <c r="C320" s="39"/>
      <c r="D320" s="39"/>
      <c r="E320" s="39"/>
      <c r="F320" s="39"/>
      <c r="G320" s="39"/>
      <c r="H320" s="39"/>
      <c r="I320" s="39"/>
      <c r="J320" s="39"/>
      <c r="K320" s="39"/>
      <c r="L320" s="39"/>
      <c r="M320" s="39"/>
      <c r="N320" s="39"/>
      <c r="O320" s="39"/>
    </row>
    <row r="321" spans="1:15">
      <c r="A321" s="39"/>
      <c r="B321" s="39"/>
      <c r="C321" s="39"/>
      <c r="D321" s="39"/>
      <c r="E321" s="39"/>
      <c r="F321" s="39"/>
      <c r="G321" s="39"/>
      <c r="H321" s="39"/>
      <c r="I321" s="39"/>
      <c r="J321" s="39"/>
      <c r="K321" s="39"/>
      <c r="L321" s="39"/>
      <c r="M321" s="39"/>
      <c r="N321" s="39"/>
      <c r="O321" s="39"/>
    </row>
    <row r="322" spans="1:15">
      <c r="A322" s="39"/>
      <c r="B322" s="39"/>
      <c r="C322" s="39"/>
      <c r="D322" s="39"/>
      <c r="E322" s="39"/>
      <c r="F322" s="39"/>
      <c r="G322" s="39"/>
      <c r="H322" s="39"/>
      <c r="I322" s="39"/>
      <c r="J322" s="39"/>
      <c r="K322" s="39"/>
      <c r="L322" s="39"/>
      <c r="M322" s="39"/>
      <c r="N322" s="39"/>
      <c r="O322" s="39"/>
    </row>
    <row r="323" spans="1:15">
      <c r="A323" s="39"/>
      <c r="B323" s="39"/>
      <c r="C323" s="39"/>
      <c r="D323" s="39"/>
      <c r="E323" s="39"/>
      <c r="F323" s="39"/>
      <c r="G323" s="39"/>
      <c r="H323" s="39"/>
      <c r="I323" s="39"/>
      <c r="J323" s="39"/>
      <c r="K323" s="39"/>
      <c r="L323" s="39"/>
      <c r="M323" s="39"/>
      <c r="N323" s="39"/>
      <c r="O323" s="39"/>
    </row>
    <row r="324" spans="1:15">
      <c r="A324" s="39"/>
      <c r="B324" s="39"/>
      <c r="C324" s="39"/>
      <c r="D324" s="39"/>
      <c r="E324" s="39"/>
      <c r="F324" s="39"/>
      <c r="G324" s="39"/>
      <c r="H324" s="39"/>
      <c r="I324" s="39"/>
      <c r="J324" s="39"/>
      <c r="K324" s="39"/>
      <c r="L324" s="39"/>
      <c r="M324" s="39"/>
      <c r="N324" s="39"/>
      <c r="O324" s="39"/>
    </row>
    <row r="325" spans="1:15">
      <c r="A325" s="39"/>
      <c r="B325" s="39"/>
      <c r="C325" s="39"/>
      <c r="D325" s="39"/>
      <c r="E325" s="39"/>
      <c r="F325" s="39"/>
      <c r="G325" s="39"/>
      <c r="H325" s="39"/>
      <c r="I325" s="39"/>
      <c r="J325" s="39"/>
      <c r="K325" s="39"/>
      <c r="L325" s="39"/>
      <c r="M325" s="39"/>
      <c r="N325" s="39"/>
      <c r="O325" s="39"/>
    </row>
    <row r="326" spans="1:15">
      <c r="A326" s="39"/>
      <c r="B326" s="39"/>
      <c r="C326" s="39"/>
      <c r="D326" s="39"/>
      <c r="E326" s="39"/>
      <c r="F326" s="39"/>
      <c r="G326" s="39"/>
      <c r="H326" s="39"/>
      <c r="I326" s="39"/>
      <c r="J326" s="39"/>
      <c r="K326" s="39"/>
      <c r="L326" s="39"/>
      <c r="M326" s="39"/>
      <c r="N326" s="39"/>
      <c r="O326" s="39"/>
    </row>
    <row r="327" spans="1:15">
      <c r="A327" s="39"/>
      <c r="B327" s="39"/>
      <c r="C327" s="39"/>
      <c r="D327" s="39"/>
      <c r="E327" s="39"/>
      <c r="F327" s="39"/>
      <c r="G327" s="39"/>
      <c r="H327" s="39"/>
      <c r="I327" s="39"/>
      <c r="J327" s="39"/>
      <c r="K327" s="39"/>
      <c r="L327" s="39"/>
      <c r="M327" s="39"/>
      <c r="N327" s="39"/>
      <c r="O327" s="39"/>
    </row>
    <row r="328" spans="1:15">
      <c r="A328" s="39"/>
      <c r="B328" s="39"/>
      <c r="C328" s="39"/>
      <c r="D328" s="39"/>
      <c r="E328" s="39"/>
      <c r="F328" s="39"/>
      <c r="G328" s="39"/>
      <c r="H328" s="39"/>
      <c r="I328" s="39"/>
      <c r="J328" s="39"/>
      <c r="K328" s="39"/>
      <c r="L328" s="39"/>
      <c r="M328" s="39"/>
      <c r="N328" s="39"/>
      <c r="O328" s="39"/>
    </row>
    <row r="329" spans="1:15">
      <c r="A329" s="39"/>
      <c r="B329" s="39"/>
      <c r="C329" s="39"/>
      <c r="D329" s="39"/>
      <c r="E329" s="39"/>
      <c r="F329" s="39"/>
      <c r="G329" s="39"/>
      <c r="H329" s="39"/>
      <c r="I329" s="39"/>
      <c r="J329" s="39"/>
      <c r="K329" s="39"/>
      <c r="L329" s="39"/>
      <c r="M329" s="39"/>
      <c r="N329" s="39"/>
      <c r="O329" s="39"/>
    </row>
    <row r="330" spans="1:15">
      <c r="A330" s="39"/>
      <c r="B330" s="39"/>
      <c r="C330" s="39"/>
      <c r="D330" s="39"/>
      <c r="E330" s="39"/>
      <c r="F330" s="39"/>
      <c r="G330" s="39"/>
      <c r="H330" s="39"/>
      <c r="I330" s="39"/>
      <c r="J330" s="39"/>
      <c r="K330" s="39"/>
      <c r="L330" s="39"/>
      <c r="M330" s="39"/>
      <c r="N330" s="39"/>
      <c r="O330" s="39"/>
    </row>
    <row r="331" spans="1:15">
      <c r="A331" s="39"/>
      <c r="B331" s="39"/>
      <c r="C331" s="39"/>
      <c r="D331" s="39"/>
      <c r="E331" s="39"/>
      <c r="F331" s="39"/>
      <c r="G331" s="39"/>
      <c r="H331" s="39"/>
      <c r="I331" s="39"/>
      <c r="J331" s="39"/>
      <c r="K331" s="39"/>
      <c r="L331" s="39"/>
      <c r="M331" s="39"/>
      <c r="N331" s="39"/>
      <c r="O331" s="39"/>
    </row>
    <row r="332" spans="1:15">
      <c r="A332" s="39"/>
      <c r="B332" s="39"/>
      <c r="C332" s="39"/>
      <c r="D332" s="39"/>
      <c r="E332" s="39"/>
      <c r="F332" s="39"/>
      <c r="G332" s="39"/>
      <c r="H332" s="39"/>
      <c r="I332" s="39"/>
      <c r="J332" s="39"/>
      <c r="K332" s="39"/>
      <c r="L332" s="39"/>
      <c r="M332" s="39"/>
      <c r="N332" s="39"/>
      <c r="O332" s="39"/>
    </row>
    <row r="333" spans="1:15">
      <c r="A333" s="39"/>
      <c r="B333" s="39"/>
      <c r="C333" s="39"/>
      <c r="D333" s="39"/>
      <c r="E333" s="39"/>
      <c r="F333" s="39"/>
      <c r="G333" s="39"/>
      <c r="H333" s="39"/>
      <c r="I333" s="39"/>
      <c r="J333" s="39"/>
      <c r="K333" s="39"/>
      <c r="L333" s="39"/>
      <c r="M333" s="39"/>
      <c r="N333" s="39"/>
      <c r="O333" s="39"/>
    </row>
    <row r="334" spans="1:15">
      <c r="A334" s="39"/>
      <c r="B334" s="39"/>
      <c r="C334" s="39"/>
      <c r="D334" s="39"/>
      <c r="E334" s="39"/>
      <c r="F334" s="39"/>
      <c r="G334" s="39"/>
      <c r="H334" s="39"/>
      <c r="I334" s="39"/>
      <c r="J334" s="39"/>
      <c r="K334" s="39"/>
      <c r="L334" s="39"/>
      <c r="M334" s="39"/>
      <c r="N334" s="39"/>
      <c r="O334" s="39"/>
    </row>
    <row r="335" spans="1:15">
      <c r="A335" s="39"/>
      <c r="B335" s="39"/>
      <c r="C335" s="39"/>
      <c r="D335" s="39"/>
      <c r="E335" s="39"/>
      <c r="F335" s="39"/>
      <c r="G335" s="39"/>
      <c r="H335" s="39"/>
      <c r="I335" s="39"/>
      <c r="J335" s="39"/>
      <c r="K335" s="39"/>
      <c r="L335" s="39"/>
      <c r="M335" s="39"/>
      <c r="N335" s="39"/>
      <c r="O335" s="39"/>
    </row>
    <row r="336" spans="1:15">
      <c r="A336" s="39"/>
      <c r="B336" s="39"/>
      <c r="C336" s="39"/>
      <c r="D336" s="39"/>
      <c r="E336" s="39"/>
      <c r="F336" s="39"/>
      <c r="G336" s="39"/>
      <c r="H336" s="39"/>
      <c r="I336" s="39"/>
      <c r="J336" s="39"/>
      <c r="K336" s="39"/>
      <c r="L336" s="39"/>
      <c r="M336" s="39"/>
      <c r="N336" s="39"/>
      <c r="O336" s="39"/>
    </row>
    <row r="337" spans="1:15">
      <c r="A337" s="39"/>
      <c r="B337" s="39"/>
      <c r="C337" s="39"/>
      <c r="D337" s="39"/>
      <c r="E337" s="39"/>
      <c r="F337" s="39"/>
      <c r="G337" s="39"/>
      <c r="H337" s="39"/>
      <c r="I337" s="39"/>
      <c r="J337" s="39"/>
      <c r="K337" s="39"/>
      <c r="L337" s="39"/>
      <c r="M337" s="39"/>
      <c r="N337" s="39"/>
      <c r="O337" s="39"/>
    </row>
    <row r="338" spans="1:15">
      <c r="A338" s="39"/>
      <c r="B338" s="39"/>
      <c r="C338" s="39"/>
      <c r="D338" s="39"/>
      <c r="E338" s="39"/>
      <c r="F338" s="39"/>
      <c r="G338" s="39"/>
      <c r="H338" s="39"/>
      <c r="I338" s="39"/>
      <c r="J338" s="39"/>
      <c r="K338" s="39"/>
      <c r="L338" s="39"/>
      <c r="M338" s="39"/>
      <c r="N338" s="39"/>
      <c r="O338" s="39"/>
    </row>
    <row r="339" spans="1:15">
      <c r="A339" s="39"/>
      <c r="B339" s="39"/>
      <c r="C339" s="39"/>
      <c r="D339" s="39"/>
      <c r="E339" s="39"/>
      <c r="F339" s="39"/>
      <c r="G339" s="39"/>
      <c r="H339" s="39"/>
      <c r="I339" s="39"/>
      <c r="J339" s="39"/>
      <c r="K339" s="39"/>
      <c r="L339" s="39"/>
      <c r="M339" s="39"/>
      <c r="N339" s="39"/>
      <c r="O339" s="39"/>
    </row>
    <row r="340" spans="1:15">
      <c r="A340" s="39"/>
      <c r="B340" s="39"/>
      <c r="C340" s="39"/>
      <c r="D340" s="39"/>
      <c r="E340" s="39"/>
      <c r="F340" s="39"/>
      <c r="G340" s="39"/>
      <c r="H340" s="39"/>
      <c r="I340" s="39"/>
      <c r="J340" s="39"/>
      <c r="K340" s="39"/>
      <c r="L340" s="39"/>
      <c r="M340" s="39"/>
      <c r="N340" s="39"/>
      <c r="O340" s="39"/>
    </row>
    <row r="341" spans="1:15">
      <c r="A341" s="39"/>
      <c r="B341" s="39"/>
      <c r="C341" s="39"/>
      <c r="D341" s="39"/>
      <c r="E341" s="39"/>
      <c r="F341" s="39"/>
      <c r="G341" s="39"/>
      <c r="H341" s="39"/>
      <c r="I341" s="39"/>
      <c r="J341" s="39"/>
      <c r="K341" s="39"/>
      <c r="L341" s="39"/>
      <c r="M341" s="39"/>
      <c r="N341" s="39"/>
      <c r="O341" s="39"/>
    </row>
    <row r="342" spans="1:15">
      <c r="A342" s="39"/>
      <c r="B342" s="39"/>
      <c r="C342" s="39"/>
      <c r="D342" s="39"/>
      <c r="E342" s="39"/>
      <c r="F342" s="39"/>
      <c r="G342" s="39"/>
      <c r="H342" s="39"/>
      <c r="I342" s="39"/>
      <c r="J342" s="39"/>
      <c r="K342" s="39"/>
      <c r="L342" s="39"/>
      <c r="M342" s="39"/>
      <c r="N342" s="39"/>
      <c r="O342" s="39"/>
    </row>
    <row r="343" spans="1:15">
      <c r="A343" s="39"/>
      <c r="B343" s="39"/>
      <c r="C343" s="39"/>
      <c r="D343" s="39"/>
      <c r="E343" s="39"/>
      <c r="F343" s="39"/>
      <c r="G343" s="39"/>
      <c r="H343" s="39"/>
      <c r="I343" s="39"/>
      <c r="J343" s="39"/>
      <c r="K343" s="39"/>
      <c r="L343" s="39"/>
      <c r="M343" s="39"/>
      <c r="N343" s="39"/>
      <c r="O343" s="39"/>
    </row>
    <row r="344" spans="1:15">
      <c r="A344" s="39"/>
      <c r="B344" s="39"/>
      <c r="C344" s="39"/>
      <c r="D344" s="39"/>
      <c r="E344" s="39"/>
      <c r="F344" s="39"/>
      <c r="G344" s="39"/>
      <c r="H344" s="39"/>
      <c r="I344" s="39"/>
      <c r="J344" s="39"/>
      <c r="K344" s="39"/>
      <c r="L344" s="39"/>
      <c r="M344" s="39"/>
      <c r="N344" s="39"/>
      <c r="O344" s="39"/>
    </row>
    <row r="345" spans="1:15">
      <c r="A345" s="39"/>
      <c r="B345" s="39"/>
      <c r="C345" s="39"/>
      <c r="D345" s="39"/>
      <c r="E345" s="39"/>
      <c r="F345" s="39"/>
      <c r="G345" s="39"/>
      <c r="H345" s="39"/>
      <c r="I345" s="39"/>
      <c r="J345" s="39"/>
      <c r="K345" s="39"/>
      <c r="L345" s="39"/>
      <c r="M345" s="39"/>
      <c r="N345" s="39"/>
      <c r="O345" s="39"/>
    </row>
    <row r="346" spans="1:15">
      <c r="A346" s="39"/>
      <c r="B346" s="39"/>
      <c r="C346" s="39"/>
      <c r="D346" s="39"/>
      <c r="E346" s="39"/>
      <c r="F346" s="39"/>
      <c r="G346" s="39"/>
      <c r="H346" s="39"/>
      <c r="I346" s="39"/>
      <c r="J346" s="39"/>
      <c r="K346" s="39"/>
      <c r="L346" s="39"/>
      <c r="M346" s="39"/>
      <c r="N346" s="39"/>
      <c r="O346" s="39"/>
    </row>
    <row r="347" spans="1:15">
      <c r="A347" s="39"/>
      <c r="B347" s="39"/>
      <c r="C347" s="39"/>
      <c r="D347" s="39"/>
      <c r="E347" s="39"/>
      <c r="F347" s="39"/>
      <c r="G347" s="39"/>
      <c r="H347" s="39"/>
      <c r="I347" s="39"/>
      <c r="J347" s="39"/>
      <c r="K347" s="39"/>
      <c r="L347" s="39"/>
      <c r="M347" s="39"/>
      <c r="N347" s="39"/>
      <c r="O347" s="39"/>
    </row>
    <row r="348" spans="1:15">
      <c r="A348" s="39"/>
      <c r="B348" s="39"/>
      <c r="C348" s="39"/>
      <c r="D348" s="39"/>
      <c r="E348" s="39"/>
      <c r="F348" s="39"/>
      <c r="G348" s="39"/>
      <c r="H348" s="39"/>
      <c r="I348" s="39"/>
      <c r="J348" s="39"/>
      <c r="K348" s="39"/>
      <c r="L348" s="39"/>
      <c r="M348" s="39"/>
      <c r="N348" s="39"/>
      <c r="O348" s="39"/>
    </row>
    <row r="349" spans="1:15">
      <c r="A349" s="39"/>
      <c r="B349" s="39"/>
      <c r="C349" s="39"/>
      <c r="D349" s="39"/>
      <c r="E349" s="39"/>
      <c r="F349" s="39"/>
      <c r="G349" s="39"/>
      <c r="H349" s="39"/>
      <c r="I349" s="39"/>
      <c r="J349" s="39"/>
      <c r="K349" s="39"/>
      <c r="L349" s="39"/>
      <c r="M349" s="39"/>
      <c r="N349" s="39"/>
      <c r="O349" s="39"/>
    </row>
    <row r="350" spans="1:15">
      <c r="A350" s="39"/>
      <c r="B350" s="39"/>
      <c r="C350" s="39"/>
      <c r="D350" s="39"/>
      <c r="E350" s="39"/>
      <c r="F350" s="39"/>
      <c r="G350" s="39"/>
      <c r="H350" s="39"/>
      <c r="I350" s="39"/>
      <c r="J350" s="39"/>
      <c r="K350" s="39"/>
      <c r="L350" s="39"/>
      <c r="M350" s="39"/>
      <c r="N350" s="39"/>
      <c r="O350" s="39"/>
    </row>
    <row r="351" spans="1:15">
      <c r="A351" s="39"/>
      <c r="B351" s="39"/>
      <c r="C351" s="39"/>
      <c r="D351" s="39"/>
      <c r="E351" s="39"/>
      <c r="F351" s="39"/>
      <c r="G351" s="39"/>
      <c r="H351" s="39"/>
      <c r="I351" s="39"/>
      <c r="J351" s="39"/>
      <c r="K351" s="39"/>
      <c r="L351" s="39"/>
      <c r="M351" s="39"/>
      <c r="N351" s="39"/>
      <c r="O351" s="39"/>
    </row>
    <row r="352" spans="1:15">
      <c r="A352" s="39"/>
      <c r="B352" s="39"/>
      <c r="C352" s="39"/>
      <c r="D352" s="39"/>
      <c r="E352" s="39"/>
      <c r="F352" s="39"/>
      <c r="G352" s="39"/>
      <c r="H352" s="39"/>
      <c r="I352" s="39"/>
      <c r="J352" s="39"/>
      <c r="K352" s="39"/>
      <c r="L352" s="39"/>
      <c r="M352" s="39"/>
      <c r="N352" s="39"/>
      <c r="O352" s="39"/>
    </row>
    <row r="353" spans="1:15">
      <c r="A353" s="39"/>
      <c r="B353" s="39"/>
      <c r="C353" s="39"/>
      <c r="D353" s="39"/>
      <c r="E353" s="39"/>
      <c r="F353" s="39"/>
      <c r="G353" s="39"/>
      <c r="H353" s="39"/>
      <c r="I353" s="39"/>
      <c r="J353" s="39"/>
      <c r="K353" s="39"/>
      <c r="L353" s="39"/>
      <c r="M353" s="39"/>
      <c r="N353" s="39"/>
      <c r="O353" s="39"/>
    </row>
    <row r="354" spans="1:15">
      <c r="A354" s="39"/>
      <c r="B354" s="39"/>
      <c r="C354" s="39"/>
      <c r="D354" s="39"/>
      <c r="E354" s="39"/>
      <c r="F354" s="39"/>
      <c r="G354" s="39"/>
      <c r="H354" s="39"/>
      <c r="I354" s="39"/>
      <c r="J354" s="39"/>
      <c r="K354" s="39"/>
      <c r="L354" s="39"/>
      <c r="M354" s="39"/>
      <c r="N354" s="39"/>
      <c r="O354" s="39"/>
    </row>
    <row r="355" spans="1:15">
      <c r="A355" s="39"/>
      <c r="B355" s="39"/>
      <c r="C355" s="39"/>
      <c r="D355" s="39"/>
      <c r="E355" s="39"/>
      <c r="F355" s="39"/>
      <c r="G355" s="39"/>
      <c r="H355" s="39"/>
      <c r="I355" s="39"/>
      <c r="J355" s="39"/>
      <c r="K355" s="39"/>
      <c r="L355" s="39"/>
      <c r="M355" s="39"/>
      <c r="N355" s="39"/>
      <c r="O355" s="39"/>
    </row>
    <row r="356" spans="1:15">
      <c r="A356" s="39"/>
      <c r="B356" s="39"/>
      <c r="C356" s="39"/>
      <c r="D356" s="39"/>
      <c r="E356" s="39"/>
      <c r="F356" s="39"/>
      <c r="G356" s="39"/>
      <c r="H356" s="39"/>
      <c r="I356" s="39"/>
      <c r="J356" s="39"/>
      <c r="K356" s="39"/>
      <c r="L356" s="39"/>
      <c r="M356" s="39"/>
      <c r="N356" s="39"/>
      <c r="O356" s="39"/>
    </row>
    <row r="357" spans="1:15">
      <c r="A357" s="39"/>
      <c r="B357" s="39"/>
      <c r="C357" s="39"/>
      <c r="D357" s="39"/>
      <c r="E357" s="39"/>
      <c r="F357" s="39"/>
      <c r="G357" s="39"/>
      <c r="H357" s="39"/>
      <c r="I357" s="39"/>
      <c r="J357" s="39"/>
      <c r="K357" s="39"/>
      <c r="L357" s="39"/>
      <c r="M357" s="39"/>
      <c r="N357" s="39"/>
      <c r="O357" s="39"/>
    </row>
    <row r="358" spans="1:15">
      <c r="A358" s="39"/>
      <c r="B358" s="39"/>
      <c r="C358" s="39"/>
      <c r="D358" s="39"/>
      <c r="E358" s="39"/>
      <c r="F358" s="39"/>
      <c r="G358" s="39"/>
      <c r="H358" s="39"/>
      <c r="I358" s="39"/>
      <c r="J358" s="39"/>
      <c r="K358" s="39"/>
      <c r="L358" s="39"/>
      <c r="M358" s="39"/>
      <c r="N358" s="39"/>
      <c r="O358" s="39"/>
    </row>
    <row r="359" spans="1:15">
      <c r="A359" s="39"/>
      <c r="B359" s="39"/>
      <c r="C359" s="39"/>
      <c r="D359" s="39"/>
      <c r="E359" s="39"/>
      <c r="F359" s="39"/>
      <c r="G359" s="39"/>
      <c r="H359" s="39"/>
      <c r="I359" s="39"/>
      <c r="J359" s="39"/>
      <c r="K359" s="39"/>
      <c r="L359" s="39"/>
      <c r="M359" s="39"/>
      <c r="N359" s="39"/>
      <c r="O359" s="39"/>
    </row>
    <row r="360" spans="1:15">
      <c r="A360" s="39"/>
      <c r="B360" s="39"/>
      <c r="C360" s="39"/>
      <c r="D360" s="39"/>
      <c r="E360" s="39"/>
      <c r="F360" s="39"/>
      <c r="G360" s="39"/>
      <c r="H360" s="39"/>
      <c r="I360" s="39"/>
      <c r="J360" s="39"/>
      <c r="K360" s="39"/>
      <c r="L360" s="39"/>
      <c r="M360" s="39"/>
      <c r="N360" s="39"/>
      <c r="O360" s="39"/>
    </row>
    <row r="361" spans="1:15">
      <c r="A361" s="39"/>
      <c r="B361" s="39"/>
      <c r="C361" s="39"/>
      <c r="D361" s="39"/>
      <c r="E361" s="39"/>
      <c r="F361" s="39"/>
      <c r="G361" s="39"/>
      <c r="H361" s="39"/>
      <c r="I361" s="39"/>
      <c r="J361" s="39"/>
      <c r="K361" s="39"/>
      <c r="L361" s="39"/>
      <c r="M361" s="39"/>
      <c r="N361" s="39"/>
      <c r="O361" s="39"/>
    </row>
    <row r="362" spans="1:15">
      <c r="A362" s="39"/>
      <c r="B362" s="39"/>
      <c r="C362" s="39"/>
      <c r="D362" s="39"/>
      <c r="E362" s="39"/>
      <c r="F362" s="39"/>
      <c r="G362" s="39"/>
      <c r="H362" s="39"/>
      <c r="I362" s="39"/>
      <c r="J362" s="39"/>
      <c r="K362" s="39"/>
      <c r="L362" s="39"/>
      <c r="M362" s="39"/>
      <c r="N362" s="39"/>
      <c r="O362" s="39"/>
    </row>
    <row r="363" spans="1:15">
      <c r="A363" s="39"/>
      <c r="B363" s="39"/>
      <c r="C363" s="39"/>
      <c r="D363" s="39"/>
      <c r="E363" s="39"/>
      <c r="F363" s="39"/>
      <c r="G363" s="39"/>
      <c r="H363" s="39"/>
      <c r="I363" s="39"/>
      <c r="J363" s="39"/>
      <c r="K363" s="39"/>
      <c r="L363" s="39"/>
      <c r="M363" s="39"/>
      <c r="N363" s="39"/>
      <c r="O363" s="39"/>
    </row>
    <row r="364" spans="1:15">
      <c r="A364" s="39"/>
      <c r="B364" s="39"/>
      <c r="C364" s="39"/>
      <c r="D364" s="39"/>
      <c r="E364" s="39"/>
      <c r="F364" s="39"/>
      <c r="G364" s="39"/>
      <c r="H364" s="39"/>
      <c r="I364" s="39"/>
      <c r="J364" s="39"/>
      <c r="K364" s="39"/>
      <c r="L364" s="39"/>
      <c r="M364" s="39"/>
      <c r="N364" s="39"/>
      <c r="O364" s="39"/>
    </row>
    <row r="365" spans="1:15">
      <c r="A365" s="39"/>
      <c r="B365" s="39"/>
      <c r="C365" s="39"/>
      <c r="D365" s="39"/>
      <c r="E365" s="39"/>
      <c r="F365" s="39"/>
      <c r="G365" s="39"/>
      <c r="H365" s="39"/>
      <c r="I365" s="39"/>
      <c r="J365" s="39"/>
      <c r="K365" s="39"/>
      <c r="L365" s="39"/>
      <c r="M365" s="39"/>
      <c r="N365" s="39"/>
      <c r="O365" s="39"/>
    </row>
    <row r="366" spans="1:15">
      <c r="A366" s="39"/>
      <c r="B366" s="39"/>
      <c r="C366" s="39"/>
      <c r="D366" s="39"/>
      <c r="E366" s="39"/>
      <c r="F366" s="39"/>
      <c r="G366" s="39"/>
      <c r="H366" s="39"/>
      <c r="I366" s="39"/>
      <c r="J366" s="39"/>
      <c r="K366" s="39"/>
      <c r="L366" s="39"/>
      <c r="M366" s="39"/>
      <c r="N366" s="39"/>
      <c r="O366" s="39"/>
    </row>
    <row r="367" spans="1:15">
      <c r="A367" s="39"/>
      <c r="B367" s="39"/>
      <c r="C367" s="39"/>
      <c r="D367" s="39"/>
      <c r="E367" s="39"/>
      <c r="F367" s="39"/>
      <c r="G367" s="39"/>
      <c r="H367" s="39"/>
      <c r="I367" s="39"/>
      <c r="J367" s="39"/>
      <c r="K367" s="39"/>
      <c r="L367" s="39"/>
      <c r="M367" s="39"/>
      <c r="N367" s="39"/>
      <c r="O367" s="39"/>
    </row>
    <row r="368" spans="1:15">
      <c r="A368" s="39"/>
      <c r="B368" s="39"/>
      <c r="C368" s="39"/>
      <c r="D368" s="39"/>
      <c r="E368" s="39"/>
      <c r="F368" s="39"/>
      <c r="G368" s="39"/>
      <c r="H368" s="39"/>
      <c r="I368" s="39"/>
      <c r="J368" s="39"/>
      <c r="K368" s="39"/>
      <c r="L368" s="39"/>
      <c r="M368" s="39"/>
      <c r="N368" s="39"/>
      <c r="O368" s="39"/>
    </row>
    <row r="369" spans="1:15">
      <c r="A369" s="39"/>
      <c r="B369" s="39"/>
      <c r="C369" s="39"/>
      <c r="D369" s="39"/>
      <c r="E369" s="39"/>
      <c r="F369" s="39"/>
      <c r="G369" s="39"/>
      <c r="H369" s="39"/>
      <c r="I369" s="39"/>
      <c r="J369" s="39"/>
      <c r="K369" s="39"/>
      <c r="L369" s="39"/>
      <c r="M369" s="39"/>
      <c r="N369" s="39"/>
      <c r="O369" s="39"/>
    </row>
    <row r="370" spans="1:15">
      <c r="A370" s="39"/>
      <c r="B370" s="39"/>
      <c r="C370" s="39"/>
      <c r="D370" s="39"/>
      <c r="E370" s="39"/>
      <c r="F370" s="39"/>
      <c r="G370" s="39"/>
      <c r="H370" s="39"/>
      <c r="I370" s="39"/>
      <c r="J370" s="39"/>
      <c r="K370" s="39"/>
      <c r="L370" s="39"/>
      <c r="M370" s="39"/>
      <c r="N370" s="39"/>
      <c r="O370" s="39"/>
    </row>
    <row r="371" spans="1:15">
      <c r="A371" s="39"/>
      <c r="B371" s="39"/>
      <c r="C371" s="39"/>
      <c r="D371" s="39"/>
      <c r="E371" s="39"/>
      <c r="F371" s="39"/>
      <c r="G371" s="39"/>
      <c r="H371" s="39"/>
      <c r="I371" s="39"/>
      <c r="J371" s="39"/>
      <c r="K371" s="39"/>
      <c r="L371" s="39"/>
      <c r="M371" s="39"/>
      <c r="N371" s="39"/>
      <c r="O371" s="39"/>
    </row>
    <row r="372" spans="1:15">
      <c r="A372" s="39"/>
      <c r="B372" s="39"/>
      <c r="C372" s="39"/>
      <c r="D372" s="39"/>
      <c r="E372" s="39"/>
      <c r="F372" s="39"/>
      <c r="G372" s="39"/>
      <c r="H372" s="39"/>
      <c r="I372" s="39"/>
      <c r="J372" s="39"/>
      <c r="K372" s="39"/>
      <c r="L372" s="39"/>
      <c r="M372" s="39"/>
      <c r="N372" s="39"/>
      <c r="O372" s="39"/>
    </row>
    <row r="373" spans="1:15">
      <c r="A373" s="39"/>
      <c r="B373" s="39"/>
      <c r="C373" s="39"/>
      <c r="D373" s="39"/>
      <c r="E373" s="39"/>
      <c r="F373" s="39"/>
      <c r="G373" s="39"/>
      <c r="H373" s="39"/>
      <c r="I373" s="39"/>
      <c r="J373" s="39"/>
      <c r="K373" s="39"/>
      <c r="L373" s="39"/>
      <c r="M373" s="39"/>
      <c r="N373" s="39"/>
      <c r="O373" s="39"/>
    </row>
    <row r="374" spans="1:15">
      <c r="A374" s="39"/>
      <c r="B374" s="39"/>
      <c r="C374" s="39"/>
      <c r="D374" s="39"/>
      <c r="E374" s="39"/>
      <c r="F374" s="39"/>
      <c r="G374" s="39"/>
      <c r="H374" s="39"/>
      <c r="I374" s="39"/>
      <c r="J374" s="39"/>
      <c r="K374" s="39"/>
      <c r="L374" s="39"/>
      <c r="M374" s="39"/>
      <c r="N374" s="39"/>
      <c r="O374" s="39"/>
    </row>
    <row r="375" spans="1:15">
      <c r="A375" s="39"/>
      <c r="B375" s="39"/>
      <c r="C375" s="39"/>
      <c r="D375" s="39"/>
      <c r="E375" s="39"/>
      <c r="F375" s="39"/>
      <c r="G375" s="39"/>
      <c r="H375" s="39"/>
      <c r="I375" s="39"/>
      <c r="J375" s="39"/>
      <c r="K375" s="39"/>
      <c r="L375" s="39"/>
      <c r="M375" s="39"/>
      <c r="N375" s="39"/>
      <c r="O375" s="39"/>
    </row>
    <row r="376" spans="1:15">
      <c r="A376" s="39"/>
      <c r="B376" s="39"/>
      <c r="C376" s="39"/>
      <c r="D376" s="39"/>
      <c r="E376" s="39"/>
      <c r="F376" s="39"/>
      <c r="G376" s="39"/>
      <c r="H376" s="39"/>
      <c r="I376" s="39"/>
      <c r="J376" s="39"/>
      <c r="K376" s="39"/>
      <c r="L376" s="39"/>
      <c r="M376" s="39"/>
      <c r="N376" s="39"/>
      <c r="O376" s="39"/>
    </row>
    <row r="377" spans="1:15">
      <c r="A377" s="39"/>
      <c r="B377" s="39"/>
      <c r="C377" s="39"/>
      <c r="D377" s="39"/>
      <c r="E377" s="39"/>
      <c r="F377" s="39"/>
      <c r="G377" s="39"/>
      <c r="H377" s="39"/>
      <c r="I377" s="39"/>
      <c r="J377" s="39"/>
      <c r="K377" s="39"/>
      <c r="L377" s="39"/>
      <c r="M377" s="39"/>
      <c r="N377" s="39"/>
      <c r="O377" s="39"/>
    </row>
    <row r="378" spans="1:15">
      <c r="A378" s="39"/>
      <c r="B378" s="39"/>
      <c r="C378" s="39"/>
      <c r="D378" s="39"/>
      <c r="E378" s="39"/>
      <c r="F378" s="39"/>
      <c r="G378" s="39"/>
      <c r="H378" s="39"/>
      <c r="I378" s="39"/>
      <c r="J378" s="39"/>
      <c r="K378" s="39"/>
      <c r="L378" s="39"/>
      <c r="M378" s="39"/>
      <c r="N378" s="39"/>
      <c r="O378" s="39"/>
    </row>
    <row r="379" spans="1:15">
      <c r="A379" s="39"/>
      <c r="B379" s="39"/>
      <c r="C379" s="39"/>
      <c r="D379" s="39"/>
      <c r="E379" s="39"/>
      <c r="F379" s="39"/>
      <c r="G379" s="39"/>
      <c r="H379" s="39"/>
      <c r="I379" s="39"/>
      <c r="J379" s="39"/>
      <c r="K379" s="39"/>
      <c r="L379" s="39"/>
      <c r="M379" s="39"/>
      <c r="N379" s="39"/>
      <c r="O379" s="39"/>
    </row>
    <row r="380" spans="1:15">
      <c r="A380" s="39"/>
      <c r="B380" s="39"/>
      <c r="C380" s="39"/>
      <c r="D380" s="39"/>
      <c r="E380" s="39"/>
      <c r="F380" s="39"/>
      <c r="G380" s="39"/>
      <c r="H380" s="39"/>
      <c r="I380" s="39"/>
      <c r="J380" s="39"/>
      <c r="K380" s="39"/>
      <c r="L380" s="39"/>
      <c r="M380" s="39"/>
      <c r="N380" s="39"/>
      <c r="O380" s="39"/>
    </row>
    <row r="381" spans="1:15">
      <c r="A381" s="39"/>
      <c r="B381" s="39"/>
      <c r="C381" s="39"/>
      <c r="D381" s="39"/>
      <c r="E381" s="39"/>
      <c r="F381" s="39"/>
      <c r="G381" s="39"/>
      <c r="H381" s="39"/>
      <c r="I381" s="39"/>
      <c r="J381" s="39"/>
      <c r="K381" s="39"/>
      <c r="L381" s="39"/>
      <c r="M381" s="39"/>
      <c r="N381" s="39"/>
      <c r="O381" s="39"/>
    </row>
    <row r="382" spans="1:15">
      <c r="A382" s="39"/>
      <c r="B382" s="39"/>
      <c r="C382" s="39"/>
      <c r="D382" s="39"/>
      <c r="E382" s="39"/>
      <c r="F382" s="39"/>
      <c r="G382" s="39"/>
      <c r="H382" s="39"/>
      <c r="I382" s="39"/>
      <c r="J382" s="39"/>
      <c r="K382" s="39"/>
      <c r="L382" s="39"/>
      <c r="M382" s="39"/>
      <c r="N382" s="39"/>
      <c r="O382" s="39"/>
    </row>
    <row r="383" spans="1:15">
      <c r="A383" s="39"/>
      <c r="B383" s="39"/>
      <c r="C383" s="39"/>
      <c r="D383" s="39"/>
      <c r="E383" s="39"/>
      <c r="F383" s="39"/>
      <c r="G383" s="39"/>
      <c r="H383" s="39"/>
      <c r="I383" s="39"/>
      <c r="J383" s="39"/>
      <c r="K383" s="39"/>
      <c r="L383" s="39"/>
      <c r="M383" s="39"/>
      <c r="N383" s="39"/>
      <c r="O383" s="39"/>
    </row>
    <row r="384" spans="1:15">
      <c r="A384" s="39"/>
      <c r="B384" s="39"/>
      <c r="C384" s="39"/>
      <c r="D384" s="39"/>
      <c r="E384" s="39"/>
      <c r="F384" s="39"/>
      <c r="G384" s="39"/>
      <c r="H384" s="39"/>
      <c r="I384" s="39"/>
      <c r="J384" s="39"/>
      <c r="K384" s="39"/>
      <c r="L384" s="39"/>
      <c r="M384" s="39"/>
      <c r="N384" s="39"/>
      <c r="O384" s="39"/>
    </row>
    <row r="385" spans="1:15">
      <c r="A385" s="39"/>
      <c r="B385" s="39"/>
      <c r="C385" s="39"/>
      <c r="D385" s="39"/>
      <c r="E385" s="39"/>
      <c r="F385" s="39"/>
      <c r="G385" s="39"/>
      <c r="H385" s="39"/>
      <c r="I385" s="39"/>
      <c r="J385" s="39"/>
      <c r="K385" s="39"/>
      <c r="L385" s="39"/>
      <c r="M385" s="39"/>
      <c r="N385" s="39"/>
      <c r="O385" s="39"/>
    </row>
    <row r="386" spans="1:15">
      <c r="A386" s="39"/>
      <c r="B386" s="39"/>
      <c r="C386" s="39"/>
      <c r="D386" s="39"/>
      <c r="E386" s="39"/>
      <c r="F386" s="39"/>
      <c r="G386" s="39"/>
      <c r="H386" s="39"/>
      <c r="I386" s="39"/>
      <c r="J386" s="39"/>
      <c r="K386" s="39"/>
      <c r="L386" s="39"/>
      <c r="M386" s="39"/>
      <c r="N386" s="39"/>
      <c r="O386" s="39"/>
    </row>
    <row r="387" spans="1:15">
      <c r="A387" s="39"/>
      <c r="B387" s="39"/>
      <c r="C387" s="39"/>
      <c r="D387" s="39"/>
      <c r="E387" s="39"/>
      <c r="F387" s="39"/>
      <c r="G387" s="39"/>
      <c r="H387" s="39"/>
      <c r="I387" s="39"/>
      <c r="J387" s="39"/>
      <c r="K387" s="39"/>
      <c r="L387" s="39"/>
      <c r="M387" s="39"/>
      <c r="N387" s="39"/>
      <c r="O387" s="39"/>
    </row>
    <row r="388" spans="1:15">
      <c r="A388" s="39"/>
      <c r="B388" s="39"/>
      <c r="C388" s="39"/>
      <c r="D388" s="39"/>
      <c r="E388" s="39"/>
      <c r="F388" s="39"/>
      <c r="G388" s="39"/>
      <c r="H388" s="39"/>
      <c r="I388" s="39"/>
      <c r="J388" s="39"/>
      <c r="K388" s="39"/>
      <c r="L388" s="39"/>
      <c r="M388" s="39"/>
      <c r="N388" s="39"/>
      <c r="O388" s="39"/>
    </row>
    <row r="389" spans="1:15">
      <c r="A389" s="39"/>
      <c r="B389" s="39"/>
      <c r="C389" s="39"/>
      <c r="D389" s="39"/>
      <c r="E389" s="39"/>
      <c r="F389" s="39"/>
      <c r="G389" s="39"/>
      <c r="H389" s="39"/>
      <c r="I389" s="39"/>
      <c r="J389" s="39"/>
      <c r="K389" s="39"/>
      <c r="L389" s="39"/>
      <c r="M389" s="39"/>
      <c r="N389" s="39"/>
      <c r="O389" s="39"/>
    </row>
    <row r="390" spans="1:15">
      <c r="A390" s="39"/>
      <c r="B390" s="39"/>
      <c r="C390" s="39"/>
      <c r="D390" s="39"/>
      <c r="E390" s="39"/>
      <c r="F390" s="39"/>
      <c r="G390" s="39"/>
      <c r="H390" s="39"/>
      <c r="I390" s="39"/>
      <c r="J390" s="39"/>
      <c r="K390" s="39"/>
      <c r="L390" s="39"/>
      <c r="M390" s="39"/>
      <c r="N390" s="39"/>
      <c r="O390" s="39"/>
    </row>
    <row r="391" spans="1:15">
      <c r="A391" s="39"/>
      <c r="B391" s="39"/>
      <c r="C391" s="39"/>
      <c r="D391" s="39"/>
      <c r="E391" s="39"/>
      <c r="F391" s="39"/>
      <c r="G391" s="39"/>
      <c r="H391" s="39"/>
      <c r="I391" s="39"/>
      <c r="J391" s="39"/>
      <c r="K391" s="39"/>
      <c r="L391" s="39"/>
      <c r="M391" s="39"/>
      <c r="N391" s="39"/>
      <c r="O391" s="39"/>
    </row>
    <row r="392" spans="1:15">
      <c r="A392" s="39"/>
      <c r="B392" s="39"/>
      <c r="C392" s="39"/>
      <c r="D392" s="39"/>
      <c r="E392" s="39"/>
      <c r="F392" s="39"/>
      <c r="G392" s="39"/>
      <c r="H392" s="39"/>
      <c r="I392" s="39"/>
      <c r="J392" s="39"/>
      <c r="K392" s="39"/>
      <c r="L392" s="39"/>
      <c r="M392" s="39"/>
      <c r="N392" s="39"/>
      <c r="O392" s="39"/>
    </row>
    <row r="393" spans="1:15">
      <c r="A393" s="39"/>
      <c r="B393" s="39"/>
      <c r="C393" s="39"/>
      <c r="D393" s="39"/>
      <c r="E393" s="39"/>
      <c r="F393" s="39"/>
      <c r="G393" s="39"/>
      <c r="H393" s="39"/>
      <c r="I393" s="39"/>
      <c r="J393" s="39"/>
      <c r="K393" s="39"/>
      <c r="L393" s="39"/>
      <c r="M393" s="39"/>
      <c r="N393" s="39"/>
      <c r="O393" s="39"/>
    </row>
    <row r="394" spans="1:15">
      <c r="A394" s="39"/>
      <c r="B394" s="39"/>
      <c r="C394" s="39"/>
      <c r="D394" s="39"/>
      <c r="E394" s="39"/>
      <c r="F394" s="39"/>
      <c r="G394" s="39"/>
      <c r="H394" s="39"/>
      <c r="I394" s="39"/>
      <c r="J394" s="39"/>
      <c r="K394" s="39"/>
      <c r="L394" s="39"/>
      <c r="M394" s="39"/>
      <c r="N394" s="39"/>
      <c r="O394" s="39"/>
    </row>
    <row r="395" spans="1:15">
      <c r="A395" s="39"/>
      <c r="B395" s="39"/>
      <c r="C395" s="39"/>
      <c r="D395" s="39"/>
      <c r="E395" s="39"/>
      <c r="F395" s="39"/>
      <c r="G395" s="39"/>
      <c r="H395" s="39"/>
      <c r="I395" s="39"/>
      <c r="J395" s="39"/>
      <c r="K395" s="39"/>
      <c r="L395" s="39"/>
      <c r="M395" s="39"/>
      <c r="N395" s="39"/>
      <c r="O395" s="39"/>
    </row>
    <row r="396" spans="1:15">
      <c r="A396" s="39"/>
      <c r="B396" s="39"/>
      <c r="C396" s="39"/>
      <c r="D396" s="39"/>
      <c r="E396" s="39"/>
      <c r="F396" s="39"/>
      <c r="G396" s="39"/>
      <c r="H396" s="39"/>
      <c r="I396" s="39"/>
      <c r="J396" s="39"/>
      <c r="K396" s="39"/>
      <c r="L396" s="39"/>
      <c r="M396" s="39"/>
      <c r="N396" s="39"/>
      <c r="O396" s="39"/>
    </row>
    <row r="397" spans="1:15">
      <c r="A397" s="39"/>
      <c r="B397" s="39"/>
      <c r="C397" s="39"/>
      <c r="D397" s="39"/>
      <c r="E397" s="39"/>
      <c r="F397" s="39"/>
      <c r="G397" s="39"/>
      <c r="H397" s="39"/>
      <c r="I397" s="39"/>
      <c r="J397" s="39"/>
      <c r="K397" s="39"/>
      <c r="L397" s="39"/>
      <c r="M397" s="39"/>
      <c r="N397" s="39"/>
      <c r="O397" s="39"/>
    </row>
    <row r="398" spans="1:15">
      <c r="A398" s="39"/>
      <c r="B398" s="39"/>
      <c r="C398" s="39"/>
      <c r="D398" s="39"/>
      <c r="E398" s="39"/>
      <c r="F398" s="39"/>
      <c r="G398" s="39"/>
      <c r="H398" s="39"/>
      <c r="I398" s="39"/>
      <c r="J398" s="39"/>
      <c r="K398" s="39"/>
      <c r="L398" s="39"/>
      <c r="M398" s="39"/>
      <c r="N398" s="39"/>
      <c r="O398" s="39"/>
    </row>
    <row r="399" spans="1:15">
      <c r="A399" s="39"/>
      <c r="B399" s="39"/>
      <c r="C399" s="39"/>
      <c r="D399" s="39"/>
      <c r="E399" s="39"/>
      <c r="F399" s="39"/>
      <c r="G399" s="39"/>
      <c r="H399" s="39"/>
      <c r="I399" s="39"/>
      <c r="J399" s="39"/>
      <c r="K399" s="39"/>
      <c r="L399" s="39"/>
      <c r="M399" s="39"/>
      <c r="N399" s="39"/>
      <c r="O399" s="39"/>
    </row>
    <row r="400" spans="1:15">
      <c r="A400" s="39"/>
      <c r="B400" s="39"/>
      <c r="C400" s="39"/>
      <c r="D400" s="39"/>
      <c r="E400" s="39"/>
      <c r="F400" s="39"/>
      <c r="G400" s="39"/>
      <c r="H400" s="39"/>
      <c r="I400" s="39"/>
      <c r="J400" s="39"/>
      <c r="K400" s="39"/>
      <c r="L400" s="39"/>
      <c r="M400" s="39"/>
      <c r="N400" s="39"/>
      <c r="O400" s="39"/>
    </row>
    <row r="401" spans="1:15">
      <c r="A401" s="39"/>
      <c r="B401" s="39"/>
      <c r="C401" s="39"/>
      <c r="D401" s="39"/>
      <c r="E401" s="39"/>
      <c r="F401" s="39"/>
      <c r="G401" s="39"/>
      <c r="H401" s="39"/>
      <c r="I401" s="39"/>
      <c r="J401" s="39"/>
      <c r="K401" s="39"/>
      <c r="L401" s="39"/>
      <c r="M401" s="39"/>
      <c r="N401" s="39"/>
      <c r="O401" s="39"/>
    </row>
    <row r="402" spans="1:15">
      <c r="A402" s="39"/>
      <c r="B402" s="39"/>
      <c r="C402" s="39"/>
      <c r="D402" s="39"/>
      <c r="E402" s="39"/>
      <c r="F402" s="39"/>
      <c r="G402" s="39"/>
      <c r="H402" s="39"/>
      <c r="I402" s="39"/>
      <c r="J402" s="39"/>
      <c r="K402" s="39"/>
      <c r="L402" s="39"/>
      <c r="M402" s="39"/>
      <c r="N402" s="39"/>
      <c r="O402" s="39"/>
    </row>
    <row r="403" spans="1:15">
      <c r="A403" s="39"/>
      <c r="B403" s="39"/>
      <c r="C403" s="39"/>
      <c r="D403" s="39"/>
      <c r="E403" s="39"/>
      <c r="F403" s="39"/>
      <c r="G403" s="39"/>
      <c r="H403" s="39"/>
      <c r="I403" s="39"/>
      <c r="J403" s="39"/>
      <c r="K403" s="39"/>
      <c r="L403" s="39"/>
      <c r="M403" s="39"/>
      <c r="N403" s="39"/>
      <c r="O403" s="39"/>
    </row>
    <row r="404" spans="1:15">
      <c r="A404" s="39"/>
      <c r="B404" s="39"/>
      <c r="C404" s="39"/>
      <c r="D404" s="39"/>
      <c r="E404" s="39"/>
      <c r="F404" s="39"/>
      <c r="G404" s="39"/>
      <c r="H404" s="39"/>
      <c r="I404" s="39"/>
      <c r="J404" s="39"/>
      <c r="K404" s="39"/>
      <c r="L404" s="39"/>
      <c r="M404" s="39"/>
      <c r="N404" s="39"/>
      <c r="O404" s="39"/>
    </row>
    <row r="405" spans="1:15">
      <c r="A405" s="39"/>
      <c r="B405" s="39"/>
      <c r="C405" s="39"/>
      <c r="D405" s="39"/>
      <c r="E405" s="39"/>
      <c r="F405" s="39"/>
      <c r="G405" s="39"/>
      <c r="H405" s="39"/>
      <c r="I405" s="39"/>
      <c r="J405" s="39"/>
      <c r="K405" s="39"/>
      <c r="L405" s="39"/>
      <c r="M405" s="39"/>
      <c r="N405" s="39"/>
      <c r="O405" s="39"/>
    </row>
    <row r="406" spans="1:15">
      <c r="A406" s="39"/>
      <c r="B406" s="39"/>
      <c r="C406" s="39"/>
      <c r="D406" s="39"/>
      <c r="E406" s="39"/>
      <c r="F406" s="39"/>
      <c r="G406" s="39"/>
      <c r="H406" s="39"/>
      <c r="I406" s="39"/>
      <c r="J406" s="39"/>
      <c r="K406" s="39"/>
      <c r="L406" s="39"/>
      <c r="M406" s="39"/>
      <c r="N406" s="39"/>
      <c r="O406" s="39"/>
    </row>
    <row r="407" spans="1:15">
      <c r="A407" s="39"/>
      <c r="B407" s="39"/>
      <c r="C407" s="39"/>
      <c r="D407" s="39"/>
      <c r="E407" s="39"/>
      <c r="F407" s="39"/>
      <c r="G407" s="39"/>
      <c r="H407" s="39"/>
      <c r="I407" s="39"/>
      <c r="J407" s="39"/>
      <c r="K407" s="39"/>
      <c r="L407" s="39"/>
      <c r="M407" s="39"/>
      <c r="N407" s="39"/>
      <c r="O407" s="39"/>
    </row>
    <row r="408" spans="1:15">
      <c r="A408" s="39"/>
      <c r="B408" s="39"/>
      <c r="C408" s="39"/>
      <c r="D408" s="39"/>
      <c r="E408" s="39"/>
      <c r="F408" s="39"/>
      <c r="G408" s="39"/>
      <c r="H408" s="39"/>
      <c r="I408" s="39"/>
      <c r="J408" s="39"/>
      <c r="K408" s="39"/>
      <c r="L408" s="39"/>
      <c r="M408" s="39"/>
      <c r="N408" s="39"/>
      <c r="O408" s="39"/>
    </row>
    <row r="409" spans="1:15">
      <c r="A409" s="39"/>
      <c r="B409" s="39"/>
      <c r="C409" s="39"/>
      <c r="D409" s="39"/>
      <c r="E409" s="39"/>
      <c r="F409" s="39"/>
      <c r="G409" s="39"/>
      <c r="H409" s="39"/>
      <c r="I409" s="39"/>
      <c r="J409" s="39"/>
      <c r="K409" s="39"/>
      <c r="L409" s="39"/>
      <c r="M409" s="39"/>
      <c r="N409" s="39"/>
      <c r="O409" s="39"/>
    </row>
    <row r="410" spans="1:15">
      <c r="A410" s="39"/>
      <c r="B410" s="39"/>
      <c r="C410" s="39"/>
      <c r="D410" s="39"/>
      <c r="E410" s="39"/>
      <c r="F410" s="39"/>
      <c r="G410" s="39"/>
      <c r="H410" s="39"/>
      <c r="I410" s="39"/>
      <c r="J410" s="39"/>
      <c r="K410" s="39"/>
      <c r="L410" s="39"/>
      <c r="M410" s="39"/>
      <c r="N410" s="39"/>
      <c r="O410" s="39"/>
    </row>
    <row r="411" spans="1:15">
      <c r="A411" s="39"/>
      <c r="B411" s="39"/>
      <c r="C411" s="39"/>
      <c r="D411" s="39"/>
      <c r="E411" s="39"/>
      <c r="F411" s="39"/>
      <c r="G411" s="39"/>
      <c r="H411" s="39"/>
      <c r="I411" s="39"/>
      <c r="J411" s="39"/>
      <c r="K411" s="39"/>
      <c r="L411" s="39"/>
      <c r="M411" s="39"/>
      <c r="N411" s="39"/>
      <c r="O411" s="39"/>
    </row>
    <row r="412" spans="1:15">
      <c r="A412" s="39"/>
      <c r="B412" s="39"/>
      <c r="C412" s="39"/>
      <c r="D412" s="39"/>
      <c r="E412" s="39"/>
      <c r="F412" s="39"/>
      <c r="G412" s="39"/>
      <c r="H412" s="39"/>
      <c r="I412" s="39"/>
      <c r="J412" s="39"/>
      <c r="K412" s="39"/>
      <c r="L412" s="39"/>
      <c r="M412" s="39"/>
      <c r="N412" s="39"/>
      <c r="O412" s="39"/>
    </row>
    <row r="413" spans="1:15">
      <c r="A413" s="39"/>
      <c r="B413" s="39"/>
      <c r="C413" s="39"/>
      <c r="D413" s="39"/>
      <c r="E413" s="39"/>
      <c r="F413" s="39"/>
      <c r="G413" s="39"/>
      <c r="H413" s="39"/>
      <c r="I413" s="39"/>
      <c r="J413" s="39"/>
      <c r="K413" s="39"/>
      <c r="L413" s="39"/>
      <c r="M413" s="39"/>
      <c r="N413" s="39"/>
      <c r="O413" s="39"/>
    </row>
    <row r="414" spans="1:15">
      <c r="A414" s="39"/>
      <c r="B414" s="39"/>
      <c r="C414" s="39"/>
      <c r="D414" s="39"/>
      <c r="E414" s="39"/>
      <c r="F414" s="39"/>
      <c r="G414" s="39"/>
      <c r="H414" s="39"/>
      <c r="I414" s="39"/>
      <c r="J414" s="39"/>
      <c r="K414" s="39"/>
      <c r="L414" s="39"/>
      <c r="M414" s="39"/>
      <c r="N414" s="39"/>
      <c r="O414" s="39"/>
    </row>
    <row r="415" spans="1:15">
      <c r="A415" s="39"/>
      <c r="B415" s="39"/>
      <c r="C415" s="39"/>
      <c r="D415" s="39"/>
      <c r="E415" s="39"/>
      <c r="F415" s="39"/>
      <c r="G415" s="39"/>
      <c r="H415" s="39"/>
      <c r="I415" s="39"/>
      <c r="J415" s="39"/>
      <c r="K415" s="39"/>
      <c r="L415" s="39"/>
      <c r="M415" s="39"/>
      <c r="N415" s="39"/>
      <c r="O415" s="39"/>
    </row>
    <row r="416" spans="1:15">
      <c r="A416" s="39"/>
      <c r="B416" s="39"/>
      <c r="C416" s="39"/>
      <c r="D416" s="39"/>
      <c r="E416" s="39"/>
      <c r="F416" s="39"/>
      <c r="G416" s="39"/>
      <c r="H416" s="39"/>
      <c r="I416" s="39"/>
      <c r="J416" s="39"/>
      <c r="K416" s="39"/>
      <c r="L416" s="39"/>
      <c r="M416" s="39"/>
      <c r="N416" s="39"/>
      <c r="O416" s="39"/>
    </row>
    <row r="417" spans="1:15">
      <c r="A417" s="39"/>
      <c r="B417" s="39"/>
      <c r="C417" s="39"/>
      <c r="D417" s="39"/>
      <c r="E417" s="39"/>
      <c r="F417" s="39"/>
      <c r="G417" s="39"/>
      <c r="H417" s="39"/>
      <c r="I417" s="39"/>
      <c r="J417" s="39"/>
      <c r="K417" s="39"/>
      <c r="L417" s="39"/>
      <c r="M417" s="39"/>
      <c r="N417" s="39"/>
      <c r="O417" s="39"/>
    </row>
    <row r="418" spans="1:15">
      <c r="A418" s="39"/>
      <c r="B418" s="39"/>
      <c r="C418" s="39"/>
      <c r="D418" s="39"/>
      <c r="E418" s="39"/>
      <c r="F418" s="39"/>
      <c r="G418" s="39"/>
      <c r="H418" s="39"/>
      <c r="I418" s="39"/>
      <c r="J418" s="39"/>
      <c r="K418" s="39"/>
      <c r="L418" s="39"/>
      <c r="M418" s="39"/>
      <c r="N418" s="39"/>
      <c r="O418" s="39"/>
    </row>
    <row r="419" spans="1:15">
      <c r="A419" s="39"/>
      <c r="B419" s="39"/>
      <c r="C419" s="39"/>
      <c r="D419" s="39"/>
      <c r="E419" s="39"/>
      <c r="F419" s="39"/>
      <c r="G419" s="39"/>
      <c r="H419" s="39"/>
      <c r="I419" s="39"/>
      <c r="J419" s="39"/>
      <c r="K419" s="39"/>
      <c r="L419" s="39"/>
      <c r="M419" s="39"/>
      <c r="N419" s="39"/>
      <c r="O419" s="39"/>
    </row>
    <row r="420" spans="1:15">
      <c r="A420" s="39"/>
      <c r="B420" s="39"/>
      <c r="C420" s="39"/>
      <c r="D420" s="39"/>
      <c r="E420" s="39"/>
      <c r="F420" s="39"/>
      <c r="G420" s="39"/>
      <c r="H420" s="39"/>
      <c r="I420" s="39"/>
      <c r="J420" s="39"/>
      <c r="K420" s="39"/>
      <c r="L420" s="39"/>
      <c r="M420" s="39"/>
      <c r="N420" s="39"/>
      <c r="O420" s="39"/>
    </row>
    <row r="421" spans="1:15">
      <c r="A421" s="39"/>
      <c r="B421" s="39"/>
      <c r="C421" s="39"/>
      <c r="D421" s="39"/>
      <c r="E421" s="39"/>
      <c r="F421" s="39"/>
      <c r="G421" s="39"/>
      <c r="H421" s="39"/>
      <c r="I421" s="39"/>
      <c r="J421" s="39"/>
      <c r="K421" s="39"/>
      <c r="L421" s="39"/>
      <c r="M421" s="39"/>
      <c r="N421" s="39"/>
      <c r="O421" s="39"/>
    </row>
    <row r="422" spans="1:15">
      <c r="A422" s="39"/>
      <c r="B422" s="39"/>
      <c r="C422" s="39"/>
      <c r="D422" s="39"/>
      <c r="E422" s="39"/>
      <c r="F422" s="39"/>
      <c r="G422" s="39"/>
      <c r="H422" s="39"/>
      <c r="I422" s="39"/>
      <c r="J422" s="39"/>
      <c r="K422" s="39"/>
      <c r="L422" s="39"/>
      <c r="M422" s="39"/>
      <c r="N422" s="39"/>
      <c r="O422" s="39"/>
    </row>
    <row r="423" spans="1:15">
      <c r="A423" s="39"/>
      <c r="B423" s="39"/>
      <c r="C423" s="39"/>
      <c r="D423" s="39"/>
      <c r="E423" s="39"/>
      <c r="F423" s="39"/>
      <c r="G423" s="39"/>
      <c r="H423" s="39"/>
      <c r="I423" s="39"/>
      <c r="J423" s="39"/>
      <c r="K423" s="39"/>
      <c r="L423" s="39"/>
      <c r="M423" s="39"/>
      <c r="N423" s="39"/>
      <c r="O423" s="39"/>
    </row>
    <row r="424" spans="1:15">
      <c r="A424" s="39"/>
      <c r="B424" s="39"/>
      <c r="C424" s="39"/>
      <c r="D424" s="39"/>
      <c r="E424" s="39"/>
      <c r="F424" s="39"/>
      <c r="G424" s="39"/>
      <c r="H424" s="39"/>
      <c r="I424" s="39"/>
      <c r="J424" s="39"/>
      <c r="K424" s="39"/>
      <c r="L424" s="39"/>
      <c r="M424" s="39"/>
      <c r="N424" s="39"/>
      <c r="O424" s="39"/>
    </row>
    <row r="425" spans="1:15">
      <c r="A425" s="39"/>
      <c r="B425" s="39"/>
      <c r="C425" s="39"/>
      <c r="D425" s="39"/>
      <c r="E425" s="39"/>
      <c r="F425" s="39"/>
      <c r="G425" s="39"/>
      <c r="H425" s="39"/>
      <c r="I425" s="39"/>
      <c r="J425" s="39"/>
      <c r="K425" s="39"/>
      <c r="L425" s="39"/>
      <c r="M425" s="39"/>
      <c r="N425" s="39"/>
      <c r="O425" s="39"/>
    </row>
    <row r="426" spans="1:15">
      <c r="A426" s="39"/>
      <c r="B426" s="39"/>
      <c r="C426" s="39"/>
      <c r="D426" s="39"/>
      <c r="E426" s="39"/>
      <c r="F426" s="39"/>
      <c r="G426" s="39"/>
      <c r="H426" s="39"/>
      <c r="I426" s="39"/>
      <c r="J426" s="39"/>
      <c r="K426" s="39"/>
      <c r="L426" s="39"/>
      <c r="M426" s="39"/>
      <c r="N426" s="39"/>
      <c r="O426" s="39"/>
    </row>
    <row r="427" spans="1:15">
      <c r="A427" s="39"/>
      <c r="B427" s="39"/>
      <c r="C427" s="39"/>
      <c r="D427" s="39"/>
      <c r="E427" s="39"/>
      <c r="F427" s="39"/>
      <c r="G427" s="39"/>
      <c r="H427" s="39"/>
      <c r="I427" s="39"/>
      <c r="J427" s="39"/>
      <c r="K427" s="39"/>
      <c r="L427" s="39"/>
      <c r="M427" s="39"/>
      <c r="N427" s="39"/>
      <c r="O427" s="39"/>
    </row>
    <row r="428" spans="1:15">
      <c r="A428" s="39"/>
      <c r="B428" s="39"/>
      <c r="C428" s="39"/>
      <c r="D428" s="39"/>
      <c r="E428" s="39"/>
      <c r="F428" s="39"/>
      <c r="G428" s="39"/>
      <c r="H428" s="39"/>
      <c r="I428" s="39"/>
      <c r="J428" s="39"/>
      <c r="K428" s="39"/>
      <c r="L428" s="39"/>
      <c r="M428" s="39"/>
      <c r="N428" s="39"/>
      <c r="O428" s="39"/>
    </row>
    <row r="429" spans="1:15">
      <c r="A429" s="39"/>
      <c r="B429" s="39"/>
      <c r="C429" s="39"/>
      <c r="D429" s="39"/>
      <c r="E429" s="39"/>
      <c r="F429" s="39"/>
      <c r="G429" s="39"/>
      <c r="H429" s="39"/>
      <c r="I429" s="39"/>
      <c r="J429" s="39"/>
      <c r="K429" s="39"/>
      <c r="L429" s="39"/>
      <c r="M429" s="39"/>
      <c r="N429" s="39"/>
      <c r="O429" s="39"/>
    </row>
    <row r="430" spans="1:15">
      <c r="A430" s="39"/>
      <c r="B430" s="39"/>
      <c r="C430" s="39"/>
      <c r="D430" s="39"/>
      <c r="E430" s="39"/>
      <c r="F430" s="39"/>
      <c r="G430" s="39"/>
      <c r="H430" s="39"/>
      <c r="I430" s="39"/>
      <c r="J430" s="39"/>
      <c r="K430" s="39"/>
      <c r="L430" s="39"/>
      <c r="M430" s="39"/>
      <c r="N430" s="39"/>
      <c r="O430" s="39"/>
    </row>
    <row r="431" spans="1:15">
      <c r="A431" s="39"/>
      <c r="B431" s="39"/>
      <c r="C431" s="39"/>
      <c r="D431" s="39"/>
      <c r="E431" s="39"/>
      <c r="F431" s="39"/>
      <c r="G431" s="39"/>
      <c r="H431" s="39"/>
      <c r="I431" s="39"/>
      <c r="J431" s="39"/>
      <c r="K431" s="39"/>
      <c r="L431" s="39"/>
      <c r="M431" s="39"/>
      <c r="N431" s="39"/>
      <c r="O431" s="39"/>
    </row>
    <row r="432" spans="1:15">
      <c r="A432" s="39"/>
      <c r="B432" s="39"/>
      <c r="C432" s="39"/>
      <c r="D432" s="39"/>
      <c r="E432" s="39"/>
      <c r="F432" s="39"/>
      <c r="G432" s="39"/>
      <c r="H432" s="39"/>
      <c r="I432" s="39"/>
      <c r="J432" s="39"/>
      <c r="K432" s="39"/>
      <c r="L432" s="39"/>
      <c r="M432" s="39"/>
      <c r="N432" s="39"/>
      <c r="O432" s="39"/>
    </row>
    <row r="433" spans="1:15">
      <c r="A433" s="39"/>
      <c r="B433" s="39"/>
      <c r="C433" s="39"/>
      <c r="D433" s="39"/>
      <c r="E433" s="39"/>
      <c r="F433" s="39"/>
      <c r="G433" s="39"/>
      <c r="H433" s="39"/>
      <c r="I433" s="39"/>
      <c r="J433" s="39"/>
      <c r="K433" s="39"/>
      <c r="L433" s="39"/>
      <c r="M433" s="39"/>
      <c r="N433" s="39"/>
      <c r="O433" s="39"/>
    </row>
    <row r="434" spans="1:15">
      <c r="A434" s="39"/>
      <c r="B434" s="39"/>
      <c r="C434" s="39"/>
      <c r="D434" s="39"/>
      <c r="E434" s="39"/>
      <c r="F434" s="39"/>
      <c r="G434" s="39"/>
      <c r="H434" s="39"/>
      <c r="I434" s="39"/>
      <c r="J434" s="39"/>
      <c r="K434" s="39"/>
      <c r="L434" s="39"/>
      <c r="M434" s="39"/>
      <c r="N434" s="39"/>
      <c r="O434" s="39"/>
    </row>
    <row r="435" spans="1:15">
      <c r="A435" s="39"/>
      <c r="B435" s="39"/>
      <c r="C435" s="39"/>
      <c r="D435" s="39"/>
      <c r="E435" s="39"/>
      <c r="F435" s="39"/>
      <c r="G435" s="39"/>
      <c r="H435" s="39"/>
      <c r="I435" s="39"/>
      <c r="J435" s="39"/>
      <c r="K435" s="39"/>
      <c r="L435" s="39"/>
      <c r="M435" s="39"/>
      <c r="N435" s="39"/>
      <c r="O435" s="39"/>
    </row>
    <row r="436" spans="1:15">
      <c r="A436" s="39"/>
      <c r="B436" s="39"/>
      <c r="C436" s="39"/>
      <c r="D436" s="39"/>
      <c r="E436" s="39"/>
      <c r="F436" s="39"/>
      <c r="G436" s="39"/>
      <c r="H436" s="39"/>
      <c r="I436" s="39"/>
      <c r="J436" s="39"/>
      <c r="K436" s="39"/>
      <c r="L436" s="39"/>
      <c r="M436" s="39"/>
      <c r="N436" s="39"/>
      <c r="O436" s="39"/>
    </row>
    <row r="437" spans="1:15">
      <c r="A437" s="39"/>
      <c r="B437" s="39"/>
      <c r="C437" s="39"/>
      <c r="D437" s="39"/>
      <c r="E437" s="39"/>
      <c r="F437" s="39"/>
      <c r="G437" s="39"/>
      <c r="H437" s="39"/>
      <c r="I437" s="39"/>
      <c r="J437" s="39"/>
      <c r="K437" s="39"/>
      <c r="L437" s="39"/>
      <c r="M437" s="39"/>
      <c r="N437" s="39"/>
      <c r="O437" s="39"/>
    </row>
    <row r="438" spans="1:15">
      <c r="A438" s="39"/>
      <c r="B438" s="39"/>
      <c r="C438" s="39"/>
      <c r="D438" s="39"/>
      <c r="E438" s="39"/>
      <c r="F438" s="39"/>
      <c r="G438" s="39"/>
      <c r="H438" s="39"/>
      <c r="I438" s="39"/>
      <c r="J438" s="39"/>
      <c r="K438" s="39"/>
      <c r="L438" s="39"/>
      <c r="M438" s="39"/>
      <c r="N438" s="39"/>
      <c r="O438" s="39"/>
    </row>
    <row r="439" spans="1:15">
      <c r="A439" s="39"/>
      <c r="B439" s="39"/>
      <c r="C439" s="39"/>
      <c r="D439" s="39"/>
      <c r="E439" s="39"/>
      <c r="F439" s="39"/>
      <c r="G439" s="39"/>
      <c r="H439" s="39"/>
      <c r="I439" s="39"/>
      <c r="J439" s="39"/>
      <c r="K439" s="39"/>
      <c r="L439" s="39"/>
      <c r="M439" s="39"/>
      <c r="N439" s="39"/>
      <c r="O439" s="39"/>
    </row>
    <row r="440" spans="1:15">
      <c r="A440" s="39"/>
      <c r="B440" s="39"/>
      <c r="C440" s="39"/>
      <c r="D440" s="39"/>
      <c r="E440" s="39"/>
      <c r="F440" s="39"/>
      <c r="G440" s="39"/>
      <c r="H440" s="39"/>
      <c r="I440" s="39"/>
      <c r="J440" s="39"/>
      <c r="K440" s="39"/>
      <c r="L440" s="39"/>
      <c r="M440" s="39"/>
      <c r="N440" s="39"/>
      <c r="O440" s="39"/>
    </row>
    <row r="441" spans="1:15">
      <c r="A441" s="39"/>
      <c r="B441" s="39"/>
      <c r="C441" s="39"/>
      <c r="D441" s="39"/>
      <c r="E441" s="39"/>
      <c r="F441" s="39"/>
      <c r="G441" s="39"/>
      <c r="H441" s="39"/>
      <c r="I441" s="39"/>
      <c r="J441" s="39"/>
      <c r="K441" s="39"/>
      <c r="L441" s="39"/>
      <c r="M441" s="39"/>
      <c r="N441" s="39"/>
      <c r="O441" s="39"/>
    </row>
    <row r="442" spans="1:15">
      <c r="A442" s="39"/>
      <c r="B442" s="39"/>
      <c r="C442" s="39"/>
      <c r="D442" s="39"/>
      <c r="E442" s="39"/>
      <c r="F442" s="39"/>
      <c r="G442" s="39"/>
      <c r="H442" s="39"/>
      <c r="I442" s="39"/>
      <c r="J442" s="39"/>
      <c r="K442" s="39"/>
      <c r="L442" s="39"/>
      <c r="M442" s="39"/>
      <c r="N442" s="39"/>
      <c r="O442" s="39"/>
    </row>
    <row r="443" spans="1:15">
      <c r="A443" s="39"/>
      <c r="B443" s="39"/>
      <c r="C443" s="39"/>
      <c r="D443" s="39"/>
      <c r="E443" s="39"/>
      <c r="F443" s="39"/>
      <c r="G443" s="39"/>
      <c r="H443" s="39"/>
      <c r="I443" s="39"/>
      <c r="J443" s="39"/>
      <c r="K443" s="39"/>
      <c r="L443" s="39"/>
      <c r="M443" s="39"/>
      <c r="N443" s="39"/>
      <c r="O443" s="39"/>
    </row>
    <row r="444" spans="1:15">
      <c r="A444" s="39"/>
      <c r="B444" s="39"/>
      <c r="C444" s="39"/>
      <c r="D444" s="39"/>
      <c r="E444" s="39"/>
      <c r="F444" s="39"/>
      <c r="G444" s="39"/>
      <c r="H444" s="39"/>
      <c r="I444" s="39"/>
      <c r="J444" s="39"/>
      <c r="K444" s="39"/>
      <c r="L444" s="39"/>
      <c r="M444" s="39"/>
      <c r="N444" s="39"/>
      <c r="O444" s="39"/>
    </row>
    <row r="445" spans="1:15">
      <c r="A445" s="39"/>
      <c r="B445" s="39"/>
      <c r="C445" s="39"/>
      <c r="D445" s="39"/>
      <c r="E445" s="39"/>
      <c r="F445" s="39"/>
      <c r="G445" s="39"/>
      <c r="H445" s="39"/>
      <c r="I445" s="39"/>
      <c r="J445" s="39"/>
      <c r="K445" s="39"/>
      <c r="L445" s="39"/>
      <c r="M445" s="39"/>
      <c r="N445" s="39"/>
      <c r="O445" s="39"/>
    </row>
    <row r="446" spans="1:15">
      <c r="A446" s="39"/>
      <c r="B446" s="39"/>
      <c r="C446" s="39"/>
      <c r="D446" s="39"/>
      <c r="E446" s="39"/>
      <c r="F446" s="39"/>
      <c r="G446" s="39"/>
      <c r="H446" s="39"/>
      <c r="I446" s="39"/>
      <c r="J446" s="39"/>
      <c r="K446" s="39"/>
      <c r="L446" s="39"/>
      <c r="M446" s="39"/>
      <c r="N446" s="39"/>
      <c r="O446" s="39"/>
    </row>
    <row r="447" spans="1:15">
      <c r="A447" s="39"/>
      <c r="B447" s="39"/>
      <c r="C447" s="39"/>
      <c r="D447" s="39"/>
      <c r="E447" s="39"/>
      <c r="F447" s="39"/>
      <c r="G447" s="39"/>
      <c r="H447" s="39"/>
      <c r="I447" s="39"/>
      <c r="J447" s="39"/>
      <c r="K447" s="39"/>
      <c r="L447" s="39"/>
      <c r="M447" s="39"/>
      <c r="N447" s="39"/>
      <c r="O447" s="39"/>
    </row>
    <row r="448" spans="1:15">
      <c r="A448" s="39"/>
      <c r="B448" s="39"/>
      <c r="C448" s="39"/>
      <c r="D448" s="39"/>
      <c r="E448" s="39"/>
      <c r="F448" s="39"/>
      <c r="G448" s="39"/>
      <c r="H448" s="39"/>
      <c r="I448" s="39"/>
      <c r="J448" s="39"/>
      <c r="K448" s="39"/>
      <c r="L448" s="39"/>
      <c r="M448" s="39"/>
      <c r="N448" s="39"/>
      <c r="O448" s="39"/>
    </row>
    <row r="449" spans="1:15">
      <c r="A449" s="39"/>
      <c r="B449" s="39"/>
      <c r="C449" s="39"/>
      <c r="D449" s="39"/>
      <c r="E449" s="39"/>
      <c r="F449" s="39"/>
      <c r="G449" s="39"/>
      <c r="H449" s="39"/>
      <c r="I449" s="39"/>
      <c r="J449" s="39"/>
      <c r="K449" s="39"/>
      <c r="L449" s="39"/>
      <c r="M449" s="39"/>
      <c r="N449" s="39"/>
      <c r="O449" s="39"/>
    </row>
    <row r="450" spans="1:15">
      <c r="A450" s="39"/>
      <c r="B450" s="39"/>
      <c r="C450" s="39"/>
      <c r="D450" s="39"/>
      <c r="E450" s="39"/>
      <c r="F450" s="39"/>
      <c r="G450" s="39"/>
      <c r="H450" s="39"/>
      <c r="I450" s="39"/>
      <c r="J450" s="39"/>
      <c r="K450" s="39"/>
      <c r="L450" s="39"/>
      <c r="M450" s="39"/>
      <c r="N450" s="39"/>
      <c r="O450" s="39"/>
    </row>
    <row r="451" spans="1:15">
      <c r="A451" s="39"/>
      <c r="B451" s="39"/>
      <c r="C451" s="39"/>
      <c r="D451" s="39"/>
      <c r="E451" s="39"/>
      <c r="F451" s="39"/>
      <c r="G451" s="39"/>
      <c r="H451" s="39"/>
      <c r="I451" s="39"/>
      <c r="J451" s="39"/>
      <c r="K451" s="39"/>
      <c r="L451" s="39"/>
      <c r="M451" s="39"/>
      <c r="N451" s="39"/>
      <c r="O451" s="39"/>
    </row>
    <row r="452" spans="1:15">
      <c r="A452" s="39"/>
      <c r="B452" s="39"/>
      <c r="C452" s="39"/>
      <c r="D452" s="39"/>
      <c r="E452" s="39"/>
      <c r="F452" s="39"/>
      <c r="G452" s="39"/>
      <c r="H452" s="39"/>
      <c r="I452" s="39"/>
      <c r="J452" s="39"/>
      <c r="K452" s="39"/>
      <c r="L452" s="39"/>
      <c r="M452" s="39"/>
      <c r="N452" s="39"/>
      <c r="O452" s="39"/>
    </row>
    <row r="453" spans="1:15">
      <c r="A453" s="39"/>
      <c r="B453" s="39"/>
      <c r="C453" s="39"/>
      <c r="D453" s="39"/>
      <c r="E453" s="39"/>
      <c r="F453" s="39"/>
      <c r="G453" s="39"/>
      <c r="H453" s="39"/>
      <c r="I453" s="39"/>
      <c r="J453" s="39"/>
      <c r="K453" s="39"/>
      <c r="L453" s="39"/>
      <c r="M453" s="39"/>
      <c r="N453" s="39"/>
      <c r="O453" s="39"/>
    </row>
    <row r="454" spans="1:15">
      <c r="A454" s="39"/>
      <c r="B454" s="39"/>
      <c r="C454" s="39"/>
      <c r="D454" s="39"/>
      <c r="E454" s="39"/>
      <c r="F454" s="39"/>
      <c r="G454" s="39"/>
      <c r="H454" s="39"/>
      <c r="I454" s="39"/>
      <c r="J454" s="39"/>
      <c r="K454" s="39"/>
      <c r="L454" s="39"/>
      <c r="M454" s="39"/>
      <c r="N454" s="39"/>
      <c r="O454" s="39"/>
    </row>
    <row r="455" spans="1:15">
      <c r="A455" s="39"/>
      <c r="B455" s="39"/>
      <c r="C455" s="39"/>
      <c r="D455" s="39"/>
      <c r="E455" s="39"/>
      <c r="F455" s="39"/>
      <c r="G455" s="39"/>
      <c r="H455" s="39"/>
      <c r="I455" s="39"/>
      <c r="J455" s="39"/>
      <c r="K455" s="39"/>
      <c r="L455" s="39"/>
      <c r="M455" s="39"/>
      <c r="N455" s="39"/>
      <c r="O455" s="39"/>
    </row>
    <row r="456" spans="1:15">
      <c r="A456" s="39"/>
      <c r="B456" s="39"/>
      <c r="C456" s="39"/>
      <c r="D456" s="39"/>
      <c r="E456" s="39"/>
      <c r="F456" s="39"/>
      <c r="G456" s="39"/>
      <c r="H456" s="39"/>
      <c r="I456" s="39"/>
      <c r="J456" s="39"/>
      <c r="K456" s="39"/>
      <c r="L456" s="39"/>
      <c r="M456" s="39"/>
      <c r="N456" s="39"/>
      <c r="O456" s="39"/>
    </row>
    <row r="457" spans="1:15">
      <c r="A457" s="39"/>
      <c r="B457" s="39"/>
      <c r="C457" s="39"/>
      <c r="D457" s="39"/>
      <c r="E457" s="39"/>
      <c r="F457" s="39"/>
      <c r="G457" s="39"/>
      <c r="H457" s="39"/>
      <c r="I457" s="39"/>
      <c r="J457" s="39"/>
      <c r="K457" s="39"/>
      <c r="L457" s="39"/>
      <c r="M457" s="39"/>
      <c r="N457" s="39"/>
      <c r="O457" s="39"/>
    </row>
    <row r="458" spans="1:15">
      <c r="A458" s="39"/>
      <c r="B458" s="39"/>
      <c r="C458" s="39"/>
      <c r="D458" s="39"/>
      <c r="E458" s="39"/>
      <c r="F458" s="39"/>
      <c r="G458" s="39"/>
      <c r="H458" s="39"/>
      <c r="I458" s="39"/>
      <c r="J458" s="39"/>
      <c r="K458" s="39"/>
      <c r="L458" s="39"/>
      <c r="M458" s="39"/>
      <c r="N458" s="39"/>
      <c r="O458" s="39"/>
    </row>
    <row r="459" spans="1:15">
      <c r="A459" s="39"/>
      <c r="B459" s="39"/>
      <c r="C459" s="39"/>
      <c r="D459" s="39"/>
      <c r="E459" s="39"/>
      <c r="F459" s="39"/>
      <c r="G459" s="39"/>
      <c r="H459" s="39"/>
      <c r="I459" s="39"/>
      <c r="J459" s="39"/>
      <c r="K459" s="39"/>
      <c r="L459" s="39"/>
      <c r="M459" s="39"/>
      <c r="N459" s="39"/>
      <c r="O459" s="39"/>
    </row>
    <row r="460" spans="1:15">
      <c r="A460" s="39"/>
      <c r="B460" s="39"/>
      <c r="C460" s="39"/>
      <c r="D460" s="39"/>
      <c r="E460" s="39"/>
      <c r="F460" s="39"/>
      <c r="G460" s="39"/>
      <c r="H460" s="39"/>
      <c r="I460" s="39"/>
      <c r="J460" s="39"/>
      <c r="K460" s="39"/>
      <c r="L460" s="39"/>
      <c r="M460" s="39"/>
      <c r="N460" s="39"/>
      <c r="O460" s="39"/>
    </row>
    <row r="461" spans="1:15">
      <c r="A461" s="39"/>
      <c r="B461" s="39"/>
      <c r="C461" s="39"/>
      <c r="D461" s="39"/>
      <c r="E461" s="39"/>
      <c r="F461" s="39"/>
      <c r="G461" s="39"/>
      <c r="H461" s="39"/>
      <c r="I461" s="39"/>
      <c r="J461" s="39"/>
      <c r="K461" s="39"/>
      <c r="L461" s="39"/>
      <c r="M461" s="39"/>
      <c r="N461" s="39"/>
      <c r="O461" s="39"/>
    </row>
    <row r="462" spans="1:15">
      <c r="A462" s="39"/>
      <c r="B462" s="39"/>
      <c r="C462" s="39"/>
      <c r="D462" s="39"/>
      <c r="E462" s="39"/>
      <c r="F462" s="39"/>
      <c r="G462" s="39"/>
      <c r="H462" s="39"/>
      <c r="I462" s="39"/>
      <c r="J462" s="39"/>
      <c r="K462" s="39"/>
      <c r="L462" s="39"/>
      <c r="M462" s="39"/>
      <c r="N462" s="39"/>
      <c r="O462" s="39"/>
    </row>
    <row r="463" spans="1:15">
      <c r="A463" s="39"/>
      <c r="B463" s="39"/>
      <c r="C463" s="39"/>
      <c r="D463" s="39"/>
      <c r="E463" s="39"/>
      <c r="F463" s="39"/>
      <c r="G463" s="39"/>
      <c r="H463" s="39"/>
      <c r="I463" s="39"/>
      <c r="J463" s="39"/>
      <c r="K463" s="39"/>
      <c r="L463" s="39"/>
      <c r="M463" s="39"/>
      <c r="N463" s="39"/>
      <c r="O463" s="39"/>
    </row>
    <row r="464" spans="1:15">
      <c r="A464" s="39"/>
      <c r="B464" s="39"/>
      <c r="C464" s="39"/>
      <c r="D464" s="39"/>
      <c r="E464" s="39"/>
      <c r="F464" s="39"/>
      <c r="G464" s="39"/>
      <c r="H464" s="39"/>
      <c r="I464" s="39"/>
      <c r="J464" s="39"/>
      <c r="K464" s="39"/>
      <c r="L464" s="39"/>
      <c r="M464" s="39"/>
      <c r="N464" s="39"/>
      <c r="O464" s="39"/>
    </row>
    <row r="465" spans="1:15">
      <c r="A465" s="39"/>
      <c r="B465" s="39"/>
      <c r="C465" s="39"/>
      <c r="D465" s="39"/>
      <c r="E465" s="39"/>
      <c r="F465" s="39"/>
      <c r="G465" s="39"/>
      <c r="H465" s="39"/>
      <c r="I465" s="39"/>
      <c r="J465" s="39"/>
      <c r="K465" s="39"/>
      <c r="L465" s="39"/>
      <c r="M465" s="39"/>
      <c r="N465" s="39"/>
      <c r="O465" s="39"/>
    </row>
    <row r="466" spans="1:15">
      <c r="A466" s="39"/>
      <c r="B466" s="39"/>
      <c r="C466" s="39"/>
      <c r="D466" s="39"/>
      <c r="E466" s="39"/>
      <c r="F466" s="39"/>
      <c r="G466" s="39"/>
      <c r="H466" s="39"/>
      <c r="I466" s="39"/>
      <c r="J466" s="39"/>
      <c r="K466" s="39"/>
      <c r="L466" s="39"/>
      <c r="M466" s="39"/>
      <c r="N466" s="39"/>
      <c r="O466" s="39"/>
    </row>
    <row r="467" spans="1:15">
      <c r="A467" s="39"/>
      <c r="B467" s="39"/>
      <c r="C467" s="39"/>
      <c r="D467" s="39"/>
      <c r="E467" s="39"/>
      <c r="F467" s="39"/>
      <c r="G467" s="39"/>
      <c r="H467" s="39"/>
      <c r="I467" s="39"/>
      <c r="J467" s="39"/>
      <c r="K467" s="39"/>
      <c r="L467" s="39"/>
      <c r="M467" s="39"/>
      <c r="N467" s="39"/>
      <c r="O467" s="39"/>
    </row>
    <row r="468" spans="1:15">
      <c r="A468" s="39"/>
      <c r="B468" s="39"/>
      <c r="C468" s="39"/>
      <c r="D468" s="39"/>
      <c r="E468" s="39"/>
      <c r="F468" s="39"/>
      <c r="G468" s="39"/>
      <c r="H468" s="39"/>
      <c r="I468" s="39"/>
      <c r="J468" s="39"/>
      <c r="K468" s="39"/>
      <c r="L468" s="39"/>
      <c r="M468" s="39"/>
      <c r="N468" s="39"/>
      <c r="O468" s="39"/>
    </row>
    <row r="469" spans="1:15">
      <c r="A469" s="39"/>
      <c r="B469" s="39"/>
      <c r="C469" s="39"/>
      <c r="D469" s="39"/>
      <c r="E469" s="39"/>
      <c r="F469" s="39"/>
      <c r="G469" s="39"/>
      <c r="H469" s="39"/>
      <c r="I469" s="39"/>
      <c r="J469" s="39"/>
      <c r="K469" s="39"/>
      <c r="L469" s="39"/>
      <c r="M469" s="39"/>
      <c r="N469" s="39"/>
      <c r="O469" s="39"/>
    </row>
    <row r="470" spans="1:15">
      <c r="A470" s="39"/>
      <c r="B470" s="39"/>
      <c r="C470" s="39"/>
      <c r="D470" s="39"/>
      <c r="E470" s="39"/>
      <c r="F470" s="39"/>
      <c r="G470" s="39"/>
      <c r="H470" s="39"/>
      <c r="I470" s="39"/>
      <c r="J470" s="39"/>
      <c r="K470" s="39"/>
      <c r="L470" s="39"/>
      <c r="M470" s="39"/>
      <c r="N470" s="39"/>
      <c r="O470" s="39"/>
    </row>
    <row r="471" spans="1:15">
      <c r="A471" s="39"/>
      <c r="B471" s="39"/>
      <c r="C471" s="39"/>
      <c r="D471" s="39"/>
      <c r="E471" s="39"/>
      <c r="F471" s="39"/>
      <c r="G471" s="39"/>
      <c r="H471" s="39"/>
      <c r="I471" s="39"/>
      <c r="J471" s="39"/>
      <c r="K471" s="39"/>
      <c r="L471" s="39"/>
      <c r="M471" s="39"/>
      <c r="N471" s="39"/>
      <c r="O471" s="39"/>
    </row>
    <row r="472" spans="1:15">
      <c r="A472" s="39"/>
      <c r="B472" s="39"/>
      <c r="C472" s="39"/>
      <c r="D472" s="39"/>
      <c r="E472" s="39"/>
      <c r="F472" s="39"/>
      <c r="G472" s="39"/>
      <c r="H472" s="39"/>
      <c r="I472" s="39"/>
      <c r="J472" s="39"/>
      <c r="K472" s="39"/>
      <c r="L472" s="39"/>
      <c r="M472" s="39"/>
      <c r="N472" s="39"/>
      <c r="O472" s="39"/>
    </row>
    <row r="473" spans="1:15">
      <c r="A473" s="39"/>
      <c r="B473" s="39"/>
      <c r="C473" s="39"/>
      <c r="D473" s="39"/>
      <c r="E473" s="39"/>
      <c r="F473" s="39"/>
      <c r="G473" s="39"/>
      <c r="H473" s="39"/>
      <c r="I473" s="39"/>
      <c r="J473" s="39"/>
      <c r="K473" s="39"/>
      <c r="L473" s="39"/>
      <c r="M473" s="39"/>
      <c r="N473" s="39"/>
      <c r="O473" s="39"/>
    </row>
    <row r="474" spans="1:15">
      <c r="A474" s="39"/>
      <c r="B474" s="39"/>
      <c r="C474" s="39"/>
      <c r="D474" s="39"/>
      <c r="E474" s="39"/>
      <c r="F474" s="39"/>
      <c r="G474" s="39"/>
      <c r="H474" s="39"/>
      <c r="I474" s="39"/>
      <c r="J474" s="39"/>
      <c r="K474" s="39"/>
      <c r="L474" s="39"/>
      <c r="M474" s="39"/>
      <c r="N474" s="39"/>
      <c r="O474" s="39"/>
    </row>
    <row r="475" spans="1:15">
      <c r="A475" s="39"/>
      <c r="B475" s="39"/>
      <c r="C475" s="39"/>
      <c r="D475" s="39"/>
      <c r="E475" s="39"/>
      <c r="F475" s="39"/>
      <c r="G475" s="39"/>
      <c r="H475" s="39"/>
      <c r="I475" s="39"/>
      <c r="J475" s="39"/>
      <c r="K475" s="39"/>
      <c r="L475" s="39"/>
      <c r="M475" s="39"/>
      <c r="N475" s="39"/>
      <c r="O475" s="39"/>
    </row>
    <row r="476" spans="1:15">
      <c r="A476" s="39"/>
      <c r="B476" s="39"/>
      <c r="C476" s="39"/>
      <c r="D476" s="39"/>
      <c r="E476" s="39"/>
      <c r="F476" s="39"/>
      <c r="G476" s="39"/>
      <c r="H476" s="39"/>
      <c r="I476" s="39"/>
      <c r="J476" s="39"/>
      <c r="K476" s="39"/>
      <c r="L476" s="39"/>
      <c r="M476" s="39"/>
      <c r="N476" s="39"/>
      <c r="O476" s="39"/>
    </row>
    <row r="477" spans="1:15">
      <c r="A477" s="39"/>
      <c r="B477" s="39"/>
      <c r="C477" s="39"/>
      <c r="D477" s="39"/>
      <c r="E477" s="39"/>
      <c r="F477" s="39"/>
      <c r="G477" s="39"/>
      <c r="H477" s="39"/>
      <c r="I477" s="39"/>
      <c r="J477" s="39"/>
      <c r="K477" s="39"/>
      <c r="L477" s="39"/>
      <c r="M477" s="39"/>
      <c r="N477" s="39"/>
      <c r="O477" s="39"/>
    </row>
    <row r="478" spans="1:15">
      <c r="A478" s="39"/>
      <c r="B478" s="39"/>
      <c r="C478" s="39"/>
      <c r="D478" s="39"/>
      <c r="E478" s="39"/>
      <c r="F478" s="39"/>
      <c r="G478" s="39"/>
      <c r="H478" s="39"/>
      <c r="I478" s="39"/>
      <c r="J478" s="39"/>
      <c r="K478" s="39"/>
      <c r="L478" s="39"/>
      <c r="M478" s="39"/>
      <c r="N478" s="39"/>
      <c r="O478" s="39"/>
    </row>
    <row r="479" spans="1:15">
      <c r="A479" s="39"/>
      <c r="B479" s="39"/>
      <c r="C479" s="39"/>
      <c r="D479" s="39"/>
      <c r="E479" s="39"/>
      <c r="F479" s="39"/>
      <c r="G479" s="39"/>
      <c r="H479" s="39"/>
      <c r="I479" s="39"/>
      <c r="J479" s="39"/>
      <c r="K479" s="39"/>
      <c r="L479" s="39"/>
      <c r="M479" s="39"/>
      <c r="N479" s="39"/>
      <c r="O479" s="39"/>
    </row>
    <row r="480" spans="1:15">
      <c r="A480" s="39"/>
      <c r="B480" s="39"/>
      <c r="C480" s="39"/>
      <c r="D480" s="39"/>
      <c r="E480" s="39"/>
      <c r="F480" s="39"/>
      <c r="G480" s="39"/>
      <c r="H480" s="39"/>
      <c r="I480" s="39"/>
      <c r="J480" s="39"/>
      <c r="K480" s="39"/>
      <c r="L480" s="39"/>
      <c r="M480" s="39"/>
      <c r="N480" s="39"/>
      <c r="O480" s="39"/>
    </row>
    <row r="481" spans="1:15">
      <c r="A481" s="39"/>
      <c r="B481" s="39"/>
      <c r="C481" s="39"/>
      <c r="D481" s="39"/>
      <c r="E481" s="39"/>
      <c r="F481" s="39"/>
      <c r="G481" s="39"/>
      <c r="H481" s="39"/>
      <c r="I481" s="39"/>
      <c r="J481" s="39"/>
      <c r="K481" s="39"/>
      <c r="L481" s="39"/>
      <c r="M481" s="39"/>
      <c r="N481" s="39"/>
      <c r="O481" s="39"/>
    </row>
    <row r="482" spans="1:15">
      <c r="A482" s="39"/>
      <c r="B482" s="39"/>
      <c r="C482" s="39"/>
      <c r="D482" s="39"/>
      <c r="E482" s="39"/>
      <c r="F482" s="39"/>
      <c r="G482" s="39"/>
      <c r="H482" s="39"/>
      <c r="I482" s="39"/>
      <c r="J482" s="39"/>
      <c r="K482" s="39"/>
      <c r="L482" s="39"/>
      <c r="M482" s="39"/>
      <c r="N482" s="39"/>
      <c r="O482" s="39"/>
    </row>
    <row r="483" spans="1:15">
      <c r="A483" s="39"/>
      <c r="B483" s="39"/>
      <c r="C483" s="39"/>
      <c r="D483" s="39"/>
      <c r="E483" s="39"/>
      <c r="F483" s="39"/>
      <c r="G483" s="39"/>
      <c r="H483" s="39"/>
      <c r="I483" s="39"/>
      <c r="J483" s="39"/>
      <c r="K483" s="39"/>
      <c r="L483" s="39"/>
      <c r="M483" s="39"/>
      <c r="N483" s="39"/>
      <c r="O483" s="39"/>
    </row>
    <row r="484" spans="1:15">
      <c r="A484" s="39"/>
      <c r="B484" s="39"/>
      <c r="C484" s="39"/>
      <c r="D484" s="39"/>
      <c r="E484" s="39"/>
      <c r="F484" s="39"/>
      <c r="G484" s="39"/>
      <c r="H484" s="39"/>
      <c r="I484" s="39"/>
      <c r="J484" s="39"/>
      <c r="K484" s="39"/>
      <c r="L484" s="39"/>
      <c r="M484" s="39"/>
      <c r="N484" s="39"/>
      <c r="O484" s="39"/>
    </row>
    <row r="485" spans="1:15">
      <c r="A485" s="39"/>
      <c r="B485" s="39"/>
      <c r="C485" s="39"/>
      <c r="D485" s="39"/>
      <c r="E485" s="39"/>
      <c r="F485" s="39"/>
      <c r="G485" s="39"/>
      <c r="H485" s="39"/>
      <c r="I485" s="39"/>
      <c r="J485" s="39"/>
      <c r="K485" s="39"/>
      <c r="L485" s="39"/>
      <c r="M485" s="39"/>
      <c r="N485" s="39"/>
      <c r="O485" s="39"/>
    </row>
    <row r="486" spans="1:15">
      <c r="A486" s="39"/>
      <c r="B486" s="39"/>
      <c r="C486" s="39"/>
      <c r="D486" s="39"/>
      <c r="E486" s="39"/>
      <c r="F486" s="39"/>
      <c r="G486" s="39"/>
      <c r="H486" s="39"/>
      <c r="I486" s="39"/>
      <c r="J486" s="39"/>
      <c r="K486" s="39"/>
      <c r="L486" s="39"/>
      <c r="M486" s="39"/>
      <c r="N486" s="39"/>
      <c r="O486" s="39"/>
    </row>
    <row r="487" spans="1:15">
      <c r="A487" s="39"/>
      <c r="B487" s="39"/>
      <c r="C487" s="39"/>
      <c r="D487" s="39"/>
      <c r="E487" s="39"/>
      <c r="F487" s="39"/>
      <c r="G487" s="39"/>
      <c r="H487" s="39"/>
      <c r="I487" s="39"/>
      <c r="J487" s="39"/>
      <c r="K487" s="39"/>
      <c r="L487" s="39"/>
      <c r="M487" s="39"/>
      <c r="N487" s="39"/>
      <c r="O487" s="39"/>
    </row>
    <row r="488" spans="1:15">
      <c r="A488" s="39"/>
      <c r="B488" s="39"/>
      <c r="C488" s="39"/>
      <c r="D488" s="39"/>
      <c r="E488" s="39"/>
      <c r="F488" s="39"/>
      <c r="G488" s="39"/>
      <c r="H488" s="39"/>
      <c r="I488" s="39"/>
      <c r="J488" s="39"/>
      <c r="K488" s="39"/>
      <c r="L488" s="39"/>
      <c r="M488" s="39"/>
      <c r="N488" s="39"/>
      <c r="O488" s="39"/>
    </row>
    <row r="489" spans="1:15">
      <c r="A489" s="39"/>
      <c r="B489" s="39"/>
      <c r="C489" s="39"/>
      <c r="D489" s="39"/>
      <c r="E489" s="39"/>
      <c r="F489" s="39"/>
      <c r="G489" s="39"/>
      <c r="H489" s="39"/>
      <c r="I489" s="39"/>
      <c r="J489" s="39"/>
      <c r="K489" s="39"/>
      <c r="L489" s="39"/>
      <c r="M489" s="39"/>
      <c r="N489" s="39"/>
      <c r="O489" s="39"/>
    </row>
    <row r="490" spans="1:15">
      <c r="A490" s="39"/>
      <c r="B490" s="39"/>
      <c r="C490" s="39"/>
      <c r="D490" s="39"/>
      <c r="E490" s="39"/>
      <c r="F490" s="39"/>
      <c r="G490" s="39"/>
      <c r="H490" s="39"/>
      <c r="I490" s="39"/>
      <c r="J490" s="39"/>
      <c r="K490" s="39"/>
      <c r="L490" s="39"/>
      <c r="M490" s="39"/>
      <c r="N490" s="39"/>
      <c r="O490" s="39"/>
    </row>
    <row r="491" spans="1:15">
      <c r="A491" s="39"/>
      <c r="B491" s="39"/>
      <c r="C491" s="39"/>
      <c r="D491" s="39"/>
      <c r="E491" s="39"/>
      <c r="F491" s="39"/>
      <c r="G491" s="39"/>
      <c r="H491" s="39"/>
      <c r="I491" s="39"/>
      <c r="J491" s="39"/>
      <c r="K491" s="39"/>
      <c r="L491" s="39"/>
      <c r="M491" s="39"/>
      <c r="N491" s="39"/>
      <c r="O491" s="39"/>
    </row>
    <row r="492" spans="1:15">
      <c r="A492" s="39"/>
      <c r="B492" s="39"/>
      <c r="C492" s="39"/>
      <c r="D492" s="39"/>
      <c r="E492" s="39"/>
      <c r="F492" s="39"/>
      <c r="G492" s="39"/>
      <c r="H492" s="39"/>
      <c r="I492" s="39"/>
      <c r="J492" s="39"/>
      <c r="K492" s="39"/>
      <c r="L492" s="39"/>
      <c r="M492" s="39"/>
      <c r="N492" s="39"/>
      <c r="O492" s="39"/>
    </row>
    <row r="493" spans="1:15">
      <c r="A493" s="39"/>
      <c r="B493" s="39"/>
      <c r="C493" s="39"/>
      <c r="D493" s="39"/>
      <c r="E493" s="39"/>
      <c r="F493" s="39"/>
      <c r="G493" s="39"/>
      <c r="H493" s="39"/>
      <c r="I493" s="39"/>
      <c r="J493" s="39"/>
      <c r="K493" s="39"/>
      <c r="L493" s="39"/>
      <c r="M493" s="39"/>
      <c r="N493" s="39"/>
      <c r="O493" s="39"/>
    </row>
    <row r="494" spans="1:15">
      <c r="A494" s="39"/>
      <c r="B494" s="39"/>
      <c r="C494" s="39"/>
      <c r="D494" s="39"/>
      <c r="E494" s="39"/>
      <c r="F494" s="39"/>
      <c r="G494" s="39"/>
      <c r="H494" s="39"/>
      <c r="I494" s="39"/>
      <c r="J494" s="39"/>
      <c r="K494" s="39"/>
      <c r="L494" s="39"/>
      <c r="M494" s="39"/>
      <c r="N494" s="39"/>
      <c r="O494" s="39"/>
    </row>
    <row r="495" spans="1:15">
      <c r="A495" s="39"/>
      <c r="B495" s="39"/>
      <c r="C495" s="39"/>
      <c r="D495" s="39"/>
      <c r="E495" s="39"/>
      <c r="F495" s="39"/>
      <c r="G495" s="39"/>
      <c r="H495" s="39"/>
      <c r="I495" s="39"/>
      <c r="J495" s="39"/>
      <c r="K495" s="39"/>
      <c r="L495" s="39"/>
      <c r="M495" s="39"/>
      <c r="N495" s="39"/>
      <c r="O495" s="39"/>
    </row>
    <row r="496" spans="1:15">
      <c r="A496" s="39"/>
      <c r="B496" s="39"/>
      <c r="C496" s="39"/>
      <c r="D496" s="39"/>
      <c r="E496" s="39"/>
      <c r="F496" s="39"/>
      <c r="G496" s="39"/>
      <c r="H496" s="39"/>
      <c r="I496" s="39"/>
      <c r="J496" s="39"/>
      <c r="K496" s="39"/>
      <c r="L496" s="39"/>
      <c r="M496" s="39"/>
      <c r="N496" s="39"/>
      <c r="O496" s="39"/>
    </row>
    <row r="497" spans="1:15">
      <c r="A497" s="39"/>
      <c r="B497" s="39"/>
      <c r="C497" s="39"/>
      <c r="D497" s="39"/>
      <c r="E497" s="39"/>
      <c r="F497" s="39"/>
      <c r="G497" s="39"/>
      <c r="H497" s="39"/>
      <c r="I497" s="39"/>
      <c r="J497" s="39"/>
      <c r="K497" s="39"/>
      <c r="L497" s="39"/>
      <c r="M497" s="39"/>
      <c r="N497" s="39"/>
      <c r="O497" s="39"/>
    </row>
    <row r="498" spans="1:15">
      <c r="A498" s="39"/>
      <c r="B498" s="39"/>
      <c r="C498" s="39"/>
      <c r="D498" s="39"/>
      <c r="E498" s="39"/>
      <c r="F498" s="39"/>
      <c r="G498" s="39"/>
      <c r="H498" s="39"/>
      <c r="I498" s="39"/>
      <c r="J498" s="39"/>
      <c r="K498" s="39"/>
      <c r="L498" s="39"/>
      <c r="M498" s="39"/>
      <c r="N498" s="39"/>
      <c r="O498" s="39"/>
    </row>
    <row r="499" spans="1:15">
      <c r="A499" s="39"/>
      <c r="B499" s="39"/>
      <c r="C499" s="39"/>
      <c r="D499" s="39"/>
      <c r="E499" s="39"/>
      <c r="F499" s="39"/>
      <c r="G499" s="39"/>
      <c r="H499" s="39"/>
      <c r="I499" s="39"/>
      <c r="J499" s="39"/>
      <c r="K499" s="39"/>
      <c r="L499" s="39"/>
      <c r="M499" s="39"/>
      <c r="N499" s="39"/>
      <c r="O499" s="39"/>
    </row>
    <row r="500" spans="1:15">
      <c r="A500" s="39"/>
      <c r="B500" s="39"/>
      <c r="C500" s="39"/>
      <c r="D500" s="39"/>
      <c r="E500" s="39"/>
      <c r="F500" s="39"/>
      <c r="G500" s="39"/>
      <c r="H500" s="39"/>
      <c r="I500" s="39"/>
      <c r="J500" s="39"/>
      <c r="K500" s="39"/>
      <c r="L500" s="39"/>
      <c r="M500" s="39"/>
      <c r="N500" s="39"/>
      <c r="O500" s="39"/>
    </row>
    <row r="501" spans="1:15">
      <c r="A501" s="39"/>
      <c r="B501" s="39"/>
      <c r="C501" s="39"/>
      <c r="D501" s="39"/>
      <c r="E501" s="39"/>
      <c r="F501" s="39"/>
      <c r="G501" s="39"/>
      <c r="H501" s="39"/>
      <c r="I501" s="39"/>
      <c r="J501" s="39"/>
      <c r="K501" s="39"/>
      <c r="L501" s="39"/>
      <c r="M501" s="39"/>
      <c r="N501" s="39"/>
      <c r="O501" s="39"/>
    </row>
    <row r="502" spans="1:15">
      <c r="A502" s="39"/>
      <c r="B502" s="39"/>
      <c r="C502" s="39"/>
      <c r="D502" s="39"/>
      <c r="E502" s="39"/>
      <c r="F502" s="39"/>
      <c r="G502" s="39"/>
      <c r="H502" s="39"/>
      <c r="I502" s="39"/>
      <c r="J502" s="39"/>
      <c r="K502" s="39"/>
      <c r="L502" s="39"/>
      <c r="M502" s="39"/>
      <c r="N502" s="39"/>
      <c r="O502" s="39"/>
    </row>
    <row r="503" spans="1:15">
      <c r="A503" s="39"/>
      <c r="B503" s="39"/>
      <c r="C503" s="39"/>
      <c r="D503" s="39"/>
      <c r="E503" s="39"/>
      <c r="F503" s="39"/>
      <c r="G503" s="39"/>
      <c r="H503" s="39"/>
      <c r="I503" s="39"/>
      <c r="J503" s="39"/>
      <c r="K503" s="39"/>
      <c r="L503" s="39"/>
      <c r="M503" s="39"/>
      <c r="N503" s="39"/>
      <c r="O503" s="39"/>
    </row>
    <row r="504" spans="1:15">
      <c r="A504" s="39"/>
      <c r="B504" s="39"/>
      <c r="C504" s="39"/>
      <c r="D504" s="39"/>
      <c r="E504" s="39"/>
      <c r="F504" s="39"/>
      <c r="G504" s="39"/>
      <c r="H504" s="39"/>
      <c r="I504" s="39"/>
      <c r="J504" s="39"/>
      <c r="K504" s="39"/>
      <c r="L504" s="39"/>
      <c r="M504" s="39"/>
      <c r="N504" s="39"/>
      <c r="O504" s="39"/>
    </row>
    <row r="505" spans="1:15">
      <c r="A505" s="39"/>
      <c r="B505" s="39"/>
      <c r="C505" s="39"/>
      <c r="D505" s="39"/>
      <c r="E505" s="39"/>
      <c r="F505" s="39"/>
      <c r="G505" s="39"/>
      <c r="H505" s="39"/>
      <c r="I505" s="39"/>
      <c r="J505" s="39"/>
      <c r="K505" s="39"/>
      <c r="L505" s="39"/>
      <c r="M505" s="39"/>
      <c r="N505" s="39"/>
      <c r="O505" s="39"/>
    </row>
    <row r="506" spans="1:15">
      <c r="A506" s="39"/>
      <c r="B506" s="39"/>
      <c r="C506" s="39"/>
      <c r="D506" s="39"/>
      <c r="E506" s="39"/>
      <c r="F506" s="39"/>
      <c r="G506" s="39"/>
      <c r="H506" s="39"/>
      <c r="I506" s="39"/>
      <c r="J506" s="39"/>
      <c r="K506" s="39"/>
      <c r="L506" s="39"/>
      <c r="M506" s="39"/>
      <c r="N506" s="39"/>
      <c r="O506" s="39"/>
    </row>
    <row r="507" spans="1:15">
      <c r="A507" s="39"/>
      <c r="B507" s="39"/>
      <c r="C507" s="39"/>
      <c r="D507" s="39"/>
      <c r="E507" s="39"/>
      <c r="F507" s="39"/>
      <c r="G507" s="39"/>
      <c r="H507" s="39"/>
      <c r="I507" s="39"/>
      <c r="J507" s="39"/>
      <c r="K507" s="39"/>
      <c r="L507" s="39"/>
      <c r="M507" s="39"/>
      <c r="N507" s="39"/>
      <c r="O507" s="39"/>
    </row>
    <row r="508" spans="1:15">
      <c r="A508" s="39"/>
      <c r="B508" s="39"/>
      <c r="C508" s="39"/>
      <c r="D508" s="39"/>
      <c r="E508" s="39"/>
      <c r="F508" s="39"/>
      <c r="G508" s="39"/>
      <c r="H508" s="39"/>
      <c r="I508" s="39"/>
      <c r="J508" s="39"/>
      <c r="K508" s="39"/>
      <c r="L508" s="39"/>
      <c r="M508" s="39"/>
      <c r="N508" s="39"/>
      <c r="O508" s="39"/>
    </row>
    <row r="509" spans="1:15">
      <c r="A509" s="39"/>
      <c r="B509" s="39"/>
      <c r="C509" s="39"/>
      <c r="D509" s="39"/>
      <c r="E509" s="39"/>
      <c r="F509" s="39"/>
      <c r="G509" s="39"/>
      <c r="H509" s="39"/>
      <c r="I509" s="39"/>
      <c r="J509" s="39"/>
      <c r="K509" s="39"/>
      <c r="L509" s="39"/>
      <c r="M509" s="39"/>
      <c r="N509" s="39"/>
      <c r="O509" s="39"/>
    </row>
    <row r="510" spans="1:15">
      <c r="A510" s="39"/>
      <c r="B510" s="39"/>
      <c r="C510" s="39"/>
      <c r="D510" s="39"/>
      <c r="E510" s="39"/>
      <c r="F510" s="39"/>
      <c r="G510" s="39"/>
      <c r="H510" s="39"/>
      <c r="I510" s="39"/>
      <c r="J510" s="39"/>
      <c r="K510" s="39"/>
      <c r="L510" s="39"/>
      <c r="M510" s="39"/>
      <c r="N510" s="39"/>
      <c r="O510" s="39"/>
    </row>
    <row r="511" spans="1:15">
      <c r="A511" s="39"/>
      <c r="B511" s="39"/>
      <c r="C511" s="39"/>
      <c r="D511" s="39"/>
      <c r="E511" s="39"/>
      <c r="F511" s="39"/>
      <c r="G511" s="39"/>
      <c r="H511" s="39"/>
      <c r="I511" s="39"/>
      <c r="J511" s="39"/>
      <c r="K511" s="39"/>
      <c r="L511" s="39"/>
      <c r="M511" s="39"/>
      <c r="N511" s="39"/>
      <c r="O511" s="39"/>
    </row>
    <row r="512" spans="1:15">
      <c r="A512" s="39"/>
      <c r="B512" s="39"/>
      <c r="C512" s="39"/>
      <c r="D512" s="39"/>
      <c r="E512" s="39"/>
      <c r="F512" s="39"/>
      <c r="G512" s="39"/>
      <c r="H512" s="39"/>
      <c r="I512" s="39"/>
      <c r="J512" s="39"/>
      <c r="K512" s="39"/>
      <c r="L512" s="39"/>
      <c r="M512" s="39"/>
      <c r="N512" s="39"/>
      <c r="O512" s="39"/>
    </row>
    <row r="513" spans="1:15">
      <c r="A513" s="39"/>
      <c r="B513" s="39"/>
      <c r="C513" s="39"/>
      <c r="D513" s="39"/>
      <c r="E513" s="39"/>
      <c r="F513" s="39"/>
      <c r="G513" s="39"/>
      <c r="H513" s="39"/>
      <c r="I513" s="39"/>
      <c r="J513" s="39"/>
      <c r="K513" s="39"/>
      <c r="L513" s="39"/>
      <c r="M513" s="39"/>
      <c r="N513" s="39"/>
      <c r="O513" s="39"/>
    </row>
    <row r="514" spans="1:15">
      <c r="A514" s="39"/>
      <c r="B514" s="39"/>
      <c r="C514" s="39"/>
      <c r="D514" s="39"/>
      <c r="E514" s="39"/>
      <c r="F514" s="39"/>
      <c r="G514" s="39"/>
      <c r="H514" s="39"/>
      <c r="I514" s="39"/>
      <c r="J514" s="39"/>
      <c r="K514" s="39"/>
      <c r="L514" s="39"/>
      <c r="M514" s="39"/>
      <c r="N514" s="39"/>
      <c r="O514" s="39"/>
    </row>
    <row r="515" spans="1:15">
      <c r="A515" s="39"/>
      <c r="B515" s="39"/>
      <c r="C515" s="39"/>
      <c r="D515" s="39"/>
      <c r="E515" s="39"/>
      <c r="F515" s="39"/>
      <c r="G515" s="39"/>
      <c r="H515" s="39"/>
      <c r="I515" s="39"/>
      <c r="J515" s="39"/>
      <c r="K515" s="39"/>
      <c r="L515" s="39"/>
      <c r="M515" s="39"/>
      <c r="N515" s="39"/>
      <c r="O515" s="39"/>
    </row>
    <row r="516" spans="1:15">
      <c r="A516" s="39"/>
      <c r="B516" s="39"/>
      <c r="C516" s="39"/>
      <c r="D516" s="39"/>
      <c r="E516" s="39"/>
      <c r="F516" s="39"/>
      <c r="G516" s="39"/>
      <c r="H516" s="39"/>
      <c r="I516" s="39"/>
      <c r="J516" s="39"/>
      <c r="K516" s="39"/>
      <c r="L516" s="39"/>
      <c r="M516" s="39"/>
      <c r="N516" s="39"/>
      <c r="O516" s="39"/>
    </row>
    <row r="517" spans="1:15">
      <c r="A517" s="39"/>
      <c r="B517" s="39"/>
      <c r="C517" s="39"/>
      <c r="D517" s="39"/>
      <c r="E517" s="39"/>
      <c r="F517" s="39"/>
      <c r="G517" s="39"/>
      <c r="H517" s="39"/>
      <c r="I517" s="39"/>
      <c r="J517" s="39"/>
      <c r="K517" s="39"/>
      <c r="L517" s="39"/>
      <c r="M517" s="39"/>
      <c r="N517" s="39"/>
      <c r="O517" s="39"/>
    </row>
    <row r="518" spans="1:15">
      <c r="A518" s="39"/>
      <c r="B518" s="39"/>
      <c r="C518" s="39"/>
      <c r="D518" s="39"/>
      <c r="E518" s="39"/>
      <c r="F518" s="39"/>
      <c r="G518" s="39"/>
      <c r="H518" s="39"/>
      <c r="I518" s="39"/>
      <c r="J518" s="39"/>
      <c r="K518" s="39"/>
      <c r="L518" s="39"/>
      <c r="M518" s="39"/>
      <c r="N518" s="39"/>
      <c r="O518" s="39"/>
    </row>
    <row r="519" spans="1:15">
      <c r="A519" s="39"/>
      <c r="B519" s="39"/>
      <c r="C519" s="39"/>
      <c r="D519" s="39"/>
      <c r="E519" s="39"/>
      <c r="F519" s="39"/>
      <c r="G519" s="39"/>
      <c r="H519" s="39"/>
      <c r="I519" s="39"/>
      <c r="J519" s="39"/>
      <c r="K519" s="39"/>
      <c r="L519" s="39"/>
      <c r="M519" s="39"/>
      <c r="N519" s="39"/>
      <c r="O519" s="39"/>
    </row>
    <row r="520" spans="1:15">
      <c r="A520" s="39"/>
      <c r="B520" s="39"/>
      <c r="C520" s="39"/>
      <c r="D520" s="39"/>
      <c r="E520" s="39"/>
      <c r="F520" s="39"/>
      <c r="G520" s="39"/>
      <c r="H520" s="39"/>
      <c r="I520" s="39"/>
      <c r="J520" s="39"/>
      <c r="K520" s="39"/>
      <c r="L520" s="39"/>
      <c r="M520" s="39"/>
      <c r="N520" s="39"/>
      <c r="O520" s="39"/>
    </row>
    <row r="521" spans="1:15">
      <c r="A521" s="39"/>
      <c r="B521" s="39"/>
      <c r="C521" s="39"/>
      <c r="D521" s="39"/>
      <c r="E521" s="39"/>
      <c r="F521" s="39"/>
      <c r="G521" s="39"/>
      <c r="H521" s="39"/>
      <c r="I521" s="39"/>
      <c r="J521" s="39"/>
      <c r="K521" s="39"/>
      <c r="L521" s="39"/>
      <c r="M521" s="39"/>
      <c r="N521" s="39"/>
      <c r="O521" s="39"/>
    </row>
    <row r="522" spans="1:15">
      <c r="A522" s="39"/>
      <c r="B522" s="39"/>
      <c r="C522" s="39"/>
      <c r="D522" s="39"/>
      <c r="E522" s="39"/>
      <c r="F522" s="39"/>
      <c r="G522" s="39"/>
      <c r="H522" s="39"/>
      <c r="I522" s="39"/>
      <c r="J522" s="39"/>
      <c r="K522" s="39"/>
      <c r="L522" s="39"/>
      <c r="M522" s="39"/>
      <c r="N522" s="39"/>
      <c r="O522" s="39"/>
    </row>
    <row r="523" spans="1:15">
      <c r="A523" s="39"/>
      <c r="B523" s="39"/>
      <c r="C523" s="39"/>
      <c r="D523" s="39"/>
      <c r="E523" s="39"/>
      <c r="F523" s="39"/>
      <c r="G523" s="39"/>
      <c r="H523" s="39"/>
      <c r="I523" s="39"/>
      <c r="J523" s="39"/>
      <c r="K523" s="39"/>
      <c r="L523" s="39"/>
      <c r="M523" s="39"/>
      <c r="N523" s="39"/>
      <c r="O523" s="39"/>
    </row>
    <row r="524" spans="1:15">
      <c r="A524" s="39"/>
      <c r="B524" s="39"/>
      <c r="C524" s="39"/>
      <c r="D524" s="39"/>
      <c r="E524" s="39"/>
      <c r="F524" s="39"/>
      <c r="G524" s="39"/>
      <c r="H524" s="39"/>
      <c r="I524" s="39"/>
      <c r="J524" s="39"/>
      <c r="K524" s="39"/>
      <c r="L524" s="39"/>
      <c r="M524" s="39"/>
      <c r="N524" s="39"/>
      <c r="O524" s="39"/>
    </row>
    <row r="525" spans="1:15">
      <c r="A525" s="39"/>
      <c r="B525" s="39"/>
      <c r="C525" s="39"/>
      <c r="D525" s="39"/>
      <c r="E525" s="39"/>
      <c r="F525" s="39"/>
      <c r="G525" s="39"/>
      <c r="H525" s="39"/>
      <c r="I525" s="39"/>
      <c r="J525" s="39"/>
      <c r="K525" s="39"/>
      <c r="L525" s="39"/>
      <c r="M525" s="39"/>
      <c r="N525" s="39"/>
      <c r="O525" s="39"/>
    </row>
    <row r="526" spans="1:15">
      <c r="A526" s="39"/>
      <c r="B526" s="39"/>
      <c r="C526" s="39"/>
      <c r="D526" s="39"/>
      <c r="E526" s="39"/>
      <c r="F526" s="39"/>
      <c r="G526" s="39"/>
      <c r="H526" s="39"/>
      <c r="I526" s="39"/>
      <c r="J526" s="39"/>
      <c r="K526" s="39"/>
      <c r="L526" s="39"/>
      <c r="M526" s="39"/>
      <c r="N526" s="39"/>
      <c r="O526" s="39"/>
    </row>
    <row r="527" spans="1:15">
      <c r="A527" s="39"/>
      <c r="B527" s="39"/>
      <c r="C527" s="39"/>
      <c r="D527" s="39"/>
      <c r="E527" s="39"/>
      <c r="F527" s="39"/>
      <c r="G527" s="39"/>
      <c r="H527" s="39"/>
      <c r="I527" s="39"/>
      <c r="J527" s="39"/>
      <c r="K527" s="39"/>
      <c r="L527" s="39"/>
      <c r="M527" s="39"/>
      <c r="N527" s="39"/>
      <c r="O527" s="39"/>
    </row>
    <row r="528" spans="1:15">
      <c r="A528" s="39"/>
      <c r="B528" s="39"/>
      <c r="C528" s="39"/>
      <c r="D528" s="39"/>
      <c r="E528" s="39"/>
      <c r="F528" s="39"/>
      <c r="G528" s="39"/>
      <c r="H528" s="39"/>
      <c r="I528" s="39"/>
      <c r="J528" s="39"/>
      <c r="K528" s="39"/>
      <c r="L528" s="39"/>
      <c r="M528" s="39"/>
      <c r="N528" s="39"/>
      <c r="O528" s="39"/>
    </row>
    <row r="529" spans="1:15">
      <c r="A529" s="39"/>
      <c r="B529" s="39"/>
      <c r="C529" s="39"/>
      <c r="D529" s="39"/>
      <c r="E529" s="39"/>
      <c r="F529" s="39"/>
      <c r="G529" s="39"/>
      <c r="H529" s="39"/>
      <c r="I529" s="39"/>
      <c r="J529" s="39"/>
      <c r="K529" s="39"/>
      <c r="L529" s="39"/>
      <c r="M529" s="39"/>
      <c r="N529" s="39"/>
      <c r="O529" s="39"/>
    </row>
    <row r="530" spans="1:15">
      <c r="A530" s="39"/>
      <c r="B530" s="39"/>
      <c r="C530" s="39"/>
      <c r="D530" s="39"/>
      <c r="E530" s="39"/>
      <c r="F530" s="39"/>
      <c r="G530" s="39"/>
      <c r="H530" s="39"/>
      <c r="I530" s="39"/>
      <c r="J530" s="39"/>
      <c r="K530" s="39"/>
      <c r="L530" s="39"/>
      <c r="M530" s="39"/>
      <c r="N530" s="39"/>
      <c r="O530" s="39"/>
    </row>
    <row r="531" spans="1:15">
      <c r="A531" s="39"/>
      <c r="B531" s="39"/>
      <c r="C531" s="39"/>
      <c r="D531" s="39"/>
      <c r="E531" s="39"/>
      <c r="F531" s="39"/>
      <c r="G531" s="39"/>
      <c r="H531" s="39"/>
      <c r="I531" s="39"/>
      <c r="J531" s="39"/>
      <c r="K531" s="39"/>
      <c r="L531" s="39"/>
      <c r="M531" s="39"/>
      <c r="N531" s="39"/>
      <c r="O531" s="39"/>
    </row>
    <row r="532" spans="1:15">
      <c r="A532" s="39"/>
      <c r="B532" s="39"/>
      <c r="C532" s="39"/>
      <c r="D532" s="39"/>
      <c r="E532" s="39"/>
      <c r="F532" s="39"/>
      <c r="G532" s="39"/>
      <c r="H532" s="39"/>
      <c r="I532" s="39"/>
      <c r="J532" s="39"/>
      <c r="K532" s="39"/>
      <c r="L532" s="39"/>
      <c r="M532" s="39"/>
      <c r="N532" s="39"/>
      <c r="O532" s="39"/>
    </row>
    <row r="533" spans="1:15">
      <c r="A533" s="39"/>
      <c r="B533" s="39"/>
      <c r="C533" s="39"/>
      <c r="D533" s="39"/>
      <c r="E533" s="39"/>
      <c r="F533" s="39"/>
      <c r="G533" s="39"/>
      <c r="H533" s="39"/>
      <c r="I533" s="39"/>
      <c r="J533" s="39"/>
      <c r="K533" s="39"/>
      <c r="L533" s="39"/>
      <c r="M533" s="39"/>
      <c r="N533" s="39"/>
      <c r="O533" s="39"/>
    </row>
    <row r="534" spans="1:15">
      <c r="A534" s="39"/>
      <c r="B534" s="39"/>
      <c r="C534" s="39"/>
      <c r="D534" s="39"/>
      <c r="E534" s="39"/>
      <c r="F534" s="39"/>
      <c r="G534" s="39"/>
      <c r="H534" s="39"/>
      <c r="I534" s="39"/>
      <c r="J534" s="39"/>
      <c r="K534" s="39"/>
      <c r="L534" s="39"/>
      <c r="M534" s="39"/>
      <c r="N534" s="39"/>
      <c r="O534" s="39"/>
    </row>
    <row r="535" spans="1:15">
      <c r="A535" s="39"/>
      <c r="B535" s="39"/>
      <c r="C535" s="39"/>
      <c r="D535" s="39"/>
      <c r="E535" s="39"/>
      <c r="F535" s="39"/>
      <c r="G535" s="39"/>
      <c r="H535" s="39"/>
      <c r="I535" s="39"/>
      <c r="J535" s="39"/>
      <c r="K535" s="39"/>
      <c r="L535" s="39"/>
      <c r="M535" s="39"/>
      <c r="N535" s="39"/>
      <c r="O535" s="39"/>
    </row>
    <row r="536" spans="1:15">
      <c r="A536" s="39"/>
      <c r="B536" s="39"/>
      <c r="C536" s="39"/>
      <c r="D536" s="39"/>
      <c r="E536" s="39"/>
      <c r="F536" s="39"/>
      <c r="G536" s="39"/>
      <c r="H536" s="39"/>
      <c r="I536" s="39"/>
      <c r="J536" s="39"/>
      <c r="K536" s="39"/>
      <c r="L536" s="39"/>
      <c r="M536" s="39"/>
      <c r="N536" s="39"/>
      <c r="O536" s="39"/>
    </row>
    <row r="537" spans="1:15">
      <c r="A537" s="39"/>
      <c r="B537" s="39"/>
      <c r="C537" s="39"/>
      <c r="D537" s="39"/>
      <c r="E537" s="39"/>
      <c r="F537" s="39"/>
      <c r="G537" s="39"/>
      <c r="H537" s="39"/>
      <c r="I537" s="39"/>
      <c r="J537" s="39"/>
      <c r="K537" s="39"/>
      <c r="L537" s="39"/>
      <c r="M537" s="39"/>
      <c r="N537" s="39"/>
      <c r="O537" s="39"/>
    </row>
    <row r="538" spans="1:15">
      <c r="A538" s="39"/>
      <c r="B538" s="39"/>
      <c r="C538" s="39"/>
      <c r="D538" s="39"/>
      <c r="E538" s="39"/>
      <c r="F538" s="39"/>
      <c r="G538" s="39"/>
      <c r="H538" s="39"/>
      <c r="I538" s="39"/>
      <c r="J538" s="39"/>
      <c r="K538" s="39"/>
      <c r="L538" s="39"/>
      <c r="M538" s="39"/>
      <c r="N538" s="39"/>
      <c r="O538" s="39"/>
    </row>
    <row r="539" spans="1:15">
      <c r="A539" s="39"/>
      <c r="B539" s="39"/>
      <c r="C539" s="39"/>
      <c r="D539" s="39"/>
      <c r="E539" s="39"/>
      <c r="F539" s="39"/>
      <c r="G539" s="39"/>
      <c r="H539" s="39"/>
      <c r="I539" s="39"/>
      <c r="J539" s="39"/>
      <c r="K539" s="39"/>
      <c r="L539" s="39"/>
      <c r="M539" s="39"/>
      <c r="N539" s="39"/>
      <c r="O539" s="39"/>
    </row>
    <row r="540" spans="1:15">
      <c r="A540" s="39"/>
      <c r="B540" s="39"/>
      <c r="C540" s="39"/>
      <c r="D540" s="39"/>
      <c r="E540" s="39"/>
      <c r="F540" s="39"/>
      <c r="G540" s="39"/>
      <c r="H540" s="39"/>
      <c r="I540" s="39"/>
      <c r="J540" s="39"/>
      <c r="K540" s="39"/>
      <c r="L540" s="39"/>
      <c r="M540" s="39"/>
      <c r="N540" s="39"/>
      <c r="O540" s="39"/>
    </row>
    <row r="541" spans="1:15">
      <c r="A541" s="39"/>
      <c r="B541" s="39"/>
      <c r="C541" s="39"/>
      <c r="D541" s="39"/>
      <c r="E541" s="39"/>
      <c r="F541" s="39"/>
      <c r="G541" s="39"/>
      <c r="H541" s="39"/>
      <c r="I541" s="39"/>
      <c r="J541" s="39"/>
      <c r="K541" s="39"/>
      <c r="L541" s="39"/>
      <c r="M541" s="39"/>
      <c r="N541" s="39"/>
      <c r="O541" s="39"/>
    </row>
    <row r="542" spans="1:15">
      <c r="A542" s="39"/>
      <c r="B542" s="39"/>
      <c r="C542" s="39"/>
      <c r="D542" s="39"/>
      <c r="E542" s="39"/>
      <c r="F542" s="39"/>
      <c r="G542" s="39"/>
      <c r="H542" s="39"/>
      <c r="I542" s="39"/>
      <c r="J542" s="39"/>
      <c r="K542" s="39"/>
      <c r="L542" s="39"/>
      <c r="M542" s="39"/>
      <c r="N542" s="39"/>
      <c r="O542" s="39"/>
    </row>
    <row r="543" spans="1:15">
      <c r="A543" s="39"/>
      <c r="B543" s="39"/>
      <c r="C543" s="39"/>
      <c r="D543" s="39"/>
      <c r="E543" s="39"/>
      <c r="F543" s="39"/>
      <c r="G543" s="39"/>
      <c r="H543" s="39"/>
      <c r="I543" s="39"/>
      <c r="J543" s="39"/>
      <c r="K543" s="39"/>
      <c r="L543" s="39"/>
      <c r="M543" s="39"/>
      <c r="N543" s="39"/>
      <c r="O543" s="39"/>
    </row>
    <row r="544" spans="1:15">
      <c r="A544" s="39"/>
      <c r="B544" s="39"/>
      <c r="C544" s="39"/>
      <c r="D544" s="39"/>
      <c r="E544" s="39"/>
      <c r="F544" s="39"/>
      <c r="G544" s="39"/>
      <c r="H544" s="39"/>
      <c r="I544" s="39"/>
      <c r="J544" s="39"/>
      <c r="K544" s="39"/>
      <c r="L544" s="39"/>
      <c r="M544" s="39"/>
      <c r="N544" s="39"/>
      <c r="O544" s="39"/>
    </row>
    <row r="545" spans="1:15">
      <c r="A545" s="39"/>
      <c r="B545" s="39"/>
      <c r="C545" s="39"/>
      <c r="D545" s="39"/>
      <c r="E545" s="39"/>
      <c r="F545" s="39"/>
      <c r="G545" s="39"/>
      <c r="H545" s="39"/>
      <c r="I545" s="39"/>
      <c r="J545" s="39"/>
      <c r="K545" s="39"/>
      <c r="L545" s="39"/>
      <c r="M545" s="39"/>
      <c r="N545" s="39"/>
      <c r="O545" s="39"/>
    </row>
    <row r="546" spans="1:15">
      <c r="A546" s="39"/>
      <c r="B546" s="39"/>
      <c r="C546" s="39"/>
      <c r="D546" s="39"/>
      <c r="E546" s="39"/>
      <c r="F546" s="39"/>
      <c r="G546" s="39"/>
      <c r="H546" s="39"/>
      <c r="I546" s="39"/>
      <c r="J546" s="39"/>
      <c r="K546" s="39"/>
      <c r="L546" s="39"/>
      <c r="M546" s="39"/>
      <c r="N546" s="39"/>
      <c r="O546" s="39"/>
    </row>
    <row r="547" spans="1:15">
      <c r="A547" s="39"/>
      <c r="B547" s="39"/>
      <c r="C547" s="39"/>
      <c r="D547" s="39"/>
      <c r="E547" s="39"/>
      <c r="F547" s="39"/>
      <c r="G547" s="39"/>
      <c r="H547" s="39"/>
      <c r="I547" s="39"/>
      <c r="J547" s="39"/>
      <c r="K547" s="39"/>
      <c r="L547" s="39"/>
      <c r="M547" s="39"/>
      <c r="N547" s="39"/>
      <c r="O547" s="39"/>
    </row>
    <row r="548" spans="1:15">
      <c r="A548" s="39"/>
      <c r="B548" s="39"/>
      <c r="C548" s="39"/>
      <c r="D548" s="39"/>
      <c r="E548" s="39"/>
      <c r="F548" s="39"/>
      <c r="G548" s="39"/>
      <c r="H548" s="39"/>
      <c r="I548" s="39"/>
      <c r="J548" s="39"/>
      <c r="K548" s="39"/>
      <c r="L548" s="39"/>
      <c r="M548" s="39"/>
      <c r="N548" s="39"/>
      <c r="O548" s="39"/>
    </row>
    <row r="549" spans="1:15">
      <c r="A549" s="39"/>
      <c r="B549" s="39"/>
      <c r="C549" s="39"/>
      <c r="D549" s="39"/>
      <c r="E549" s="39"/>
      <c r="F549" s="39"/>
      <c r="G549" s="39"/>
      <c r="H549" s="39"/>
      <c r="I549" s="39"/>
      <c r="J549" s="39"/>
      <c r="K549" s="39"/>
      <c r="L549" s="39"/>
      <c r="M549" s="39"/>
      <c r="N549" s="39"/>
      <c r="O549" s="39"/>
    </row>
    <row r="550" spans="1:15">
      <c r="A550" s="39"/>
      <c r="B550" s="39"/>
      <c r="C550" s="39"/>
      <c r="D550" s="39"/>
      <c r="E550" s="39"/>
      <c r="F550" s="39"/>
      <c r="G550" s="39"/>
      <c r="H550" s="39"/>
      <c r="I550" s="39"/>
      <c r="J550" s="39"/>
      <c r="K550" s="39"/>
      <c r="L550" s="39"/>
      <c r="M550" s="39"/>
      <c r="N550" s="39"/>
      <c r="O550" s="39"/>
    </row>
    <row r="551" spans="1:15">
      <c r="A551" s="39"/>
      <c r="B551" s="39"/>
      <c r="C551" s="39"/>
      <c r="D551" s="39"/>
      <c r="E551" s="39"/>
      <c r="F551" s="39"/>
      <c r="G551" s="39"/>
      <c r="H551" s="39"/>
      <c r="I551" s="39"/>
      <c r="J551" s="39"/>
      <c r="K551" s="39"/>
      <c r="L551" s="39"/>
      <c r="M551" s="39"/>
      <c r="N551" s="39"/>
      <c r="O551" s="39"/>
    </row>
    <row r="552" spans="1:15">
      <c r="A552" s="39"/>
      <c r="B552" s="39"/>
      <c r="C552" s="39"/>
      <c r="D552" s="39"/>
      <c r="E552" s="39"/>
      <c r="F552" s="39"/>
      <c r="G552" s="39"/>
      <c r="H552" s="39"/>
      <c r="I552" s="39"/>
      <c r="J552" s="39"/>
      <c r="K552" s="39"/>
      <c r="L552" s="39"/>
      <c r="M552" s="39"/>
      <c r="N552" s="39"/>
      <c r="O552" s="39"/>
    </row>
    <row r="553" spans="1:15">
      <c r="A553" s="39"/>
      <c r="B553" s="39"/>
      <c r="C553" s="39"/>
      <c r="D553" s="39"/>
      <c r="E553" s="39"/>
      <c r="F553" s="39"/>
      <c r="G553" s="39"/>
      <c r="H553" s="39"/>
      <c r="I553" s="39"/>
      <c r="J553" s="39"/>
      <c r="K553" s="39"/>
      <c r="L553" s="39"/>
      <c r="M553" s="39"/>
      <c r="N553" s="39"/>
      <c r="O553" s="39"/>
    </row>
    <row r="554" spans="1:15">
      <c r="A554" s="39"/>
      <c r="B554" s="39"/>
      <c r="C554" s="39"/>
      <c r="D554" s="39"/>
      <c r="E554" s="39"/>
      <c r="F554" s="39"/>
      <c r="G554" s="39"/>
      <c r="H554" s="39"/>
      <c r="I554" s="39"/>
      <c r="J554" s="39"/>
      <c r="K554" s="39"/>
      <c r="L554" s="39"/>
      <c r="M554" s="39"/>
      <c r="N554" s="39"/>
      <c r="O554" s="39"/>
    </row>
    <row r="555" spans="1:15">
      <c r="A555" s="39"/>
      <c r="B555" s="39"/>
      <c r="C555" s="39"/>
      <c r="D555" s="39"/>
      <c r="E555" s="39"/>
      <c r="F555" s="39"/>
      <c r="G555" s="39"/>
      <c r="H555" s="39"/>
      <c r="I555" s="39"/>
      <c r="J555" s="39"/>
      <c r="K555" s="39"/>
      <c r="L555" s="39"/>
      <c r="M555" s="39"/>
      <c r="N555" s="39"/>
      <c r="O555" s="39"/>
    </row>
    <row r="556" spans="1:15">
      <c r="A556" s="39"/>
      <c r="B556" s="39"/>
      <c r="C556" s="39"/>
      <c r="D556" s="39"/>
      <c r="E556" s="39"/>
      <c r="F556" s="39"/>
      <c r="G556" s="39"/>
      <c r="H556" s="39"/>
      <c r="I556" s="39"/>
      <c r="J556" s="39"/>
      <c r="K556" s="39"/>
      <c r="L556" s="39"/>
      <c r="M556" s="39"/>
      <c r="N556" s="39"/>
      <c r="O556" s="39"/>
    </row>
    <row r="557" spans="1:15">
      <c r="A557" s="39"/>
      <c r="B557" s="39"/>
      <c r="C557" s="39"/>
      <c r="D557" s="39"/>
      <c r="E557" s="39"/>
      <c r="F557" s="39"/>
      <c r="G557" s="39"/>
      <c r="H557" s="39"/>
      <c r="I557" s="39"/>
      <c r="J557" s="39"/>
      <c r="K557" s="39"/>
      <c r="L557" s="39"/>
      <c r="M557" s="39"/>
      <c r="N557" s="39"/>
      <c r="O557" s="39"/>
    </row>
    <row r="558" spans="1:15">
      <c r="A558" s="39"/>
      <c r="B558" s="39"/>
      <c r="C558" s="39"/>
      <c r="D558" s="39"/>
      <c r="E558" s="39"/>
      <c r="F558" s="39"/>
      <c r="G558" s="39"/>
      <c r="H558" s="39"/>
      <c r="I558" s="39"/>
      <c r="J558" s="39"/>
      <c r="K558" s="39"/>
      <c r="L558" s="39"/>
      <c r="M558" s="39"/>
      <c r="N558" s="39"/>
      <c r="O558" s="39"/>
    </row>
    <row r="559" spans="1:15">
      <c r="A559" s="39"/>
      <c r="B559" s="39"/>
      <c r="C559" s="39"/>
      <c r="D559" s="39"/>
      <c r="E559" s="39"/>
      <c r="F559" s="39"/>
      <c r="G559" s="39"/>
      <c r="H559" s="39"/>
      <c r="I559" s="39"/>
      <c r="J559" s="39"/>
      <c r="K559" s="39"/>
      <c r="L559" s="39"/>
      <c r="M559" s="39"/>
      <c r="N559" s="39"/>
      <c r="O559" s="39"/>
    </row>
    <row r="560" spans="1:15">
      <c r="A560" s="39"/>
      <c r="B560" s="39"/>
      <c r="C560" s="39"/>
      <c r="D560" s="39"/>
      <c r="E560" s="39"/>
      <c r="F560" s="39"/>
      <c r="G560" s="39"/>
      <c r="H560" s="39"/>
      <c r="I560" s="39"/>
      <c r="J560" s="39"/>
      <c r="K560" s="39"/>
      <c r="L560" s="39"/>
      <c r="M560" s="39"/>
      <c r="N560" s="39"/>
      <c r="O560" s="39"/>
    </row>
    <row r="561" spans="1:15">
      <c r="A561" s="39"/>
      <c r="B561" s="39"/>
      <c r="C561" s="39"/>
      <c r="D561" s="39"/>
      <c r="E561" s="39"/>
      <c r="F561" s="39"/>
      <c r="G561" s="39"/>
      <c r="H561" s="39"/>
      <c r="I561" s="39"/>
      <c r="J561" s="39"/>
      <c r="K561" s="39"/>
      <c r="L561" s="39"/>
      <c r="M561" s="39"/>
      <c r="N561" s="39"/>
      <c r="O561" s="39"/>
    </row>
    <row r="562" spans="1:15">
      <c r="A562" s="39"/>
      <c r="B562" s="39"/>
      <c r="C562" s="39"/>
      <c r="D562" s="39"/>
      <c r="E562" s="39"/>
      <c r="F562" s="39"/>
      <c r="G562" s="39"/>
      <c r="H562" s="39"/>
      <c r="I562" s="39"/>
      <c r="J562" s="39"/>
      <c r="K562" s="39"/>
      <c r="L562" s="39"/>
      <c r="M562" s="39"/>
      <c r="N562" s="39"/>
      <c r="O562" s="39"/>
    </row>
    <row r="563" spans="1:15">
      <c r="A563" s="39"/>
      <c r="B563" s="39"/>
      <c r="C563" s="39"/>
      <c r="D563" s="39"/>
      <c r="E563" s="39"/>
      <c r="F563" s="39"/>
      <c r="G563" s="39"/>
      <c r="H563" s="39"/>
      <c r="I563" s="39"/>
      <c r="J563" s="39"/>
      <c r="K563" s="39"/>
      <c r="L563" s="39"/>
      <c r="M563" s="39"/>
      <c r="N563" s="39"/>
      <c r="O563" s="39"/>
    </row>
    <row r="564" spans="1:15">
      <c r="A564" s="39"/>
      <c r="B564" s="39"/>
      <c r="C564" s="39"/>
      <c r="D564" s="39"/>
      <c r="E564" s="39"/>
      <c r="F564" s="39"/>
      <c r="G564" s="39"/>
      <c r="H564" s="39"/>
      <c r="I564" s="39"/>
      <c r="J564" s="39"/>
      <c r="K564" s="39"/>
      <c r="L564" s="39"/>
      <c r="M564" s="39"/>
      <c r="N564" s="39"/>
      <c r="O564" s="39"/>
    </row>
    <row r="565" spans="1:15">
      <c r="A565" s="39"/>
      <c r="B565" s="39"/>
      <c r="C565" s="39"/>
      <c r="D565" s="39"/>
      <c r="E565" s="39"/>
      <c r="F565" s="39"/>
      <c r="G565" s="39"/>
      <c r="H565" s="39"/>
      <c r="I565" s="39"/>
      <c r="J565" s="39"/>
      <c r="K565" s="39"/>
      <c r="L565" s="39"/>
      <c r="M565" s="39"/>
      <c r="N565" s="39"/>
      <c r="O565" s="39"/>
    </row>
    <row r="566" spans="1:15">
      <c r="A566" s="39"/>
      <c r="B566" s="39"/>
      <c r="C566" s="39"/>
      <c r="D566" s="39"/>
      <c r="E566" s="39"/>
      <c r="F566" s="39"/>
      <c r="G566" s="39"/>
      <c r="H566" s="39"/>
      <c r="I566" s="39"/>
      <c r="J566" s="39"/>
      <c r="K566" s="39"/>
      <c r="L566" s="39"/>
      <c r="M566" s="39"/>
      <c r="N566" s="39"/>
      <c r="O566" s="39"/>
    </row>
    <row r="567" spans="1:15">
      <c r="A567" s="39"/>
      <c r="B567" s="39"/>
      <c r="C567" s="39"/>
      <c r="D567" s="39"/>
      <c r="E567" s="39"/>
      <c r="F567" s="39"/>
      <c r="G567" s="39"/>
      <c r="H567" s="39"/>
      <c r="I567" s="39"/>
      <c r="J567" s="39"/>
      <c r="K567" s="39"/>
      <c r="L567" s="39"/>
      <c r="M567" s="39"/>
      <c r="N567" s="39"/>
      <c r="O567" s="39"/>
    </row>
    <row r="568" spans="1:15">
      <c r="A568" s="39"/>
      <c r="B568" s="39"/>
      <c r="C568" s="39"/>
      <c r="D568" s="39"/>
      <c r="E568" s="39"/>
      <c r="F568" s="39"/>
      <c r="G568" s="39"/>
      <c r="H568" s="39"/>
      <c r="I568" s="39"/>
      <c r="J568" s="39"/>
      <c r="K568" s="39"/>
      <c r="L568" s="39"/>
      <c r="M568" s="39"/>
      <c r="N568" s="39"/>
      <c r="O568" s="39"/>
    </row>
    <row r="569" spans="1:15">
      <c r="A569" s="39"/>
      <c r="B569" s="39"/>
      <c r="C569" s="39"/>
      <c r="D569" s="39"/>
      <c r="E569" s="39"/>
      <c r="F569" s="39"/>
      <c r="G569" s="39"/>
      <c r="H569" s="39"/>
      <c r="I569" s="39"/>
      <c r="J569" s="39"/>
      <c r="K569" s="39"/>
      <c r="L569" s="39"/>
      <c r="M569" s="39"/>
      <c r="N569" s="39"/>
      <c r="O569" s="39"/>
    </row>
    <row r="570" spans="1:15">
      <c r="A570" s="39"/>
      <c r="B570" s="39"/>
      <c r="C570" s="39"/>
      <c r="D570" s="39"/>
      <c r="E570" s="39"/>
      <c r="F570" s="39"/>
      <c r="G570" s="39"/>
      <c r="H570" s="39"/>
      <c r="I570" s="39"/>
      <c r="J570" s="39"/>
      <c r="K570" s="39"/>
      <c r="L570" s="39"/>
      <c r="M570" s="39"/>
      <c r="N570" s="39"/>
      <c r="O570" s="39"/>
    </row>
    <row r="571" spans="1:15">
      <c r="A571" s="39"/>
      <c r="B571" s="39"/>
      <c r="C571" s="39"/>
      <c r="D571" s="39"/>
      <c r="E571" s="39"/>
      <c r="F571" s="39"/>
      <c r="G571" s="39"/>
      <c r="H571" s="39"/>
      <c r="I571" s="39"/>
      <c r="J571" s="39"/>
      <c r="K571" s="39"/>
      <c r="L571" s="39"/>
      <c r="M571" s="39"/>
      <c r="N571" s="39"/>
      <c r="O571" s="39"/>
    </row>
    <row r="572" spans="1:15">
      <c r="A572" s="39"/>
      <c r="B572" s="39"/>
      <c r="C572" s="39"/>
      <c r="D572" s="39"/>
      <c r="E572" s="39"/>
      <c r="F572" s="39"/>
      <c r="G572" s="39"/>
      <c r="H572" s="39"/>
      <c r="I572" s="39"/>
      <c r="J572" s="39"/>
      <c r="K572" s="39"/>
      <c r="L572" s="39"/>
      <c r="M572" s="39"/>
      <c r="N572" s="39"/>
      <c r="O572" s="39"/>
    </row>
    <row r="573" spans="1:15">
      <c r="A573" s="39"/>
      <c r="B573" s="39"/>
      <c r="C573" s="39"/>
      <c r="D573" s="39"/>
      <c r="E573" s="39"/>
      <c r="F573" s="39"/>
      <c r="G573" s="39"/>
      <c r="H573" s="39"/>
      <c r="I573" s="39"/>
      <c r="J573" s="39"/>
      <c r="K573" s="39"/>
      <c r="L573" s="39"/>
      <c r="M573" s="39"/>
      <c r="N573" s="39"/>
      <c r="O573" s="39"/>
    </row>
    <row r="574" spans="1:15">
      <c r="A574" s="39"/>
      <c r="B574" s="39"/>
      <c r="C574" s="39"/>
      <c r="D574" s="39"/>
      <c r="E574" s="39"/>
      <c r="F574" s="39"/>
      <c r="G574" s="39"/>
      <c r="H574" s="39"/>
      <c r="I574" s="39"/>
      <c r="J574" s="39"/>
      <c r="K574" s="39"/>
      <c r="L574" s="39"/>
      <c r="M574" s="39"/>
      <c r="N574" s="39"/>
      <c r="O574" s="39"/>
    </row>
    <row r="575" spans="1:15">
      <c r="A575" s="39"/>
      <c r="B575" s="39"/>
      <c r="C575" s="39"/>
      <c r="D575" s="39"/>
      <c r="E575" s="39"/>
      <c r="F575" s="39"/>
      <c r="G575" s="39"/>
      <c r="H575" s="39"/>
      <c r="I575" s="39"/>
      <c r="J575" s="39"/>
      <c r="K575" s="39"/>
      <c r="L575" s="39"/>
      <c r="M575" s="39"/>
      <c r="N575" s="39"/>
      <c r="O575" s="39"/>
    </row>
    <row r="576" spans="1:15">
      <c r="A576" s="39"/>
      <c r="B576" s="39"/>
      <c r="C576" s="39"/>
      <c r="D576" s="39"/>
      <c r="E576" s="39"/>
      <c r="F576" s="39"/>
      <c r="G576" s="39"/>
      <c r="H576" s="39"/>
      <c r="I576" s="39"/>
      <c r="J576" s="39"/>
      <c r="K576" s="39"/>
      <c r="L576" s="39"/>
      <c r="M576" s="39"/>
      <c r="N576" s="39"/>
      <c r="O576" s="39"/>
    </row>
    <row r="577" spans="1:15">
      <c r="A577" s="39"/>
      <c r="B577" s="39"/>
      <c r="C577" s="39"/>
      <c r="D577" s="39"/>
      <c r="E577" s="39"/>
      <c r="F577" s="39"/>
      <c r="G577" s="39"/>
      <c r="H577" s="39"/>
      <c r="I577" s="39"/>
      <c r="J577" s="39"/>
      <c r="K577" s="39"/>
      <c r="L577" s="39"/>
      <c r="M577" s="39"/>
      <c r="N577" s="39"/>
      <c r="O577" s="39"/>
    </row>
    <row r="578" spans="1:15">
      <c r="A578" s="39"/>
      <c r="B578" s="39"/>
      <c r="C578" s="39"/>
      <c r="D578" s="39"/>
      <c r="E578" s="39"/>
      <c r="F578" s="39"/>
      <c r="G578" s="39"/>
      <c r="H578" s="39"/>
      <c r="I578" s="39"/>
      <c r="J578" s="39"/>
      <c r="K578" s="39"/>
      <c r="L578" s="39"/>
      <c r="M578" s="39"/>
      <c r="N578" s="39"/>
      <c r="O578" s="39"/>
    </row>
    <row r="579" spans="1:15">
      <c r="A579" s="39"/>
      <c r="B579" s="39"/>
      <c r="C579" s="39"/>
      <c r="D579" s="39"/>
      <c r="E579" s="39"/>
      <c r="F579" s="39"/>
      <c r="G579" s="39"/>
      <c r="H579" s="39"/>
      <c r="I579" s="39"/>
      <c r="J579" s="39"/>
      <c r="K579" s="39"/>
      <c r="L579" s="39"/>
      <c r="M579" s="39"/>
      <c r="N579" s="39"/>
      <c r="O579" s="39"/>
    </row>
    <row r="580" spans="1:15">
      <c r="A580" s="39"/>
      <c r="B580" s="39"/>
      <c r="C580" s="39"/>
      <c r="D580" s="39"/>
      <c r="E580" s="39"/>
      <c r="F580" s="39"/>
      <c r="G580" s="39"/>
      <c r="H580" s="39"/>
      <c r="I580" s="39"/>
      <c r="J580" s="39"/>
      <c r="K580" s="39"/>
      <c r="L580" s="39"/>
      <c r="M580" s="39"/>
      <c r="N580" s="39"/>
      <c r="O580" s="39"/>
    </row>
    <row r="581" spans="1:15">
      <c r="A581" s="39"/>
      <c r="B581" s="39"/>
      <c r="C581" s="39"/>
      <c r="D581" s="39"/>
      <c r="E581" s="39"/>
      <c r="F581" s="39"/>
      <c r="G581" s="39"/>
      <c r="H581" s="39"/>
      <c r="I581" s="39"/>
      <c r="J581" s="39"/>
      <c r="K581" s="39"/>
      <c r="L581" s="39"/>
      <c r="M581" s="39"/>
      <c r="N581" s="39"/>
      <c r="O581" s="39"/>
    </row>
    <row r="582" spans="1:15">
      <c r="A582" s="39"/>
      <c r="B582" s="39"/>
      <c r="C582" s="39"/>
      <c r="D582" s="39"/>
      <c r="E582" s="39"/>
      <c r="F582" s="39"/>
      <c r="G582" s="39"/>
      <c r="H582" s="39"/>
      <c r="I582" s="39"/>
      <c r="J582" s="39"/>
      <c r="K582" s="39"/>
      <c r="L582" s="39"/>
      <c r="M582" s="39"/>
      <c r="N582" s="39"/>
      <c r="O582" s="39"/>
    </row>
    <row r="583" spans="1:15">
      <c r="A583" s="39"/>
      <c r="B583" s="39"/>
      <c r="C583" s="39"/>
      <c r="D583" s="39"/>
      <c r="E583" s="39"/>
      <c r="F583" s="39"/>
      <c r="G583" s="39"/>
      <c r="H583" s="39"/>
      <c r="I583" s="39"/>
      <c r="J583" s="39"/>
      <c r="K583" s="39"/>
      <c r="L583" s="39"/>
      <c r="M583" s="39"/>
      <c r="N583" s="39"/>
      <c r="O583" s="39"/>
    </row>
    <row r="584" spans="1:15">
      <c r="A584" s="39"/>
      <c r="B584" s="39"/>
      <c r="C584" s="39"/>
      <c r="D584" s="39"/>
      <c r="E584" s="39"/>
      <c r="F584" s="39"/>
      <c r="G584" s="39"/>
      <c r="H584" s="39"/>
      <c r="I584" s="39"/>
      <c r="J584" s="39"/>
      <c r="K584" s="39"/>
      <c r="L584" s="39"/>
      <c r="M584" s="39"/>
      <c r="N584" s="39"/>
      <c r="O584" s="39"/>
    </row>
    <row r="585" spans="1:15">
      <c r="A585" s="39"/>
      <c r="B585" s="39"/>
      <c r="C585" s="39"/>
      <c r="D585" s="39"/>
      <c r="E585" s="39"/>
      <c r="F585" s="39"/>
      <c r="G585" s="39"/>
      <c r="H585" s="39"/>
      <c r="I585" s="39"/>
      <c r="J585" s="39"/>
      <c r="K585" s="39"/>
      <c r="L585" s="39"/>
      <c r="M585" s="39"/>
      <c r="N585" s="39"/>
      <c r="O585" s="39"/>
    </row>
    <row r="586" spans="1:15">
      <c r="A586" s="39"/>
      <c r="B586" s="39"/>
      <c r="C586" s="39"/>
      <c r="D586" s="39"/>
      <c r="E586" s="39"/>
      <c r="F586" s="39"/>
      <c r="G586" s="39"/>
      <c r="H586" s="39"/>
      <c r="I586" s="39"/>
      <c r="J586" s="39"/>
      <c r="K586" s="39"/>
      <c r="L586" s="39"/>
      <c r="M586" s="39"/>
      <c r="N586" s="39"/>
      <c r="O586" s="39"/>
    </row>
    <row r="587" spans="1:15">
      <c r="A587" s="39"/>
      <c r="B587" s="39"/>
      <c r="C587" s="39"/>
      <c r="D587" s="39"/>
      <c r="E587" s="39"/>
      <c r="F587" s="39"/>
      <c r="G587" s="39"/>
      <c r="H587" s="39"/>
      <c r="I587" s="39"/>
      <c r="J587" s="39"/>
      <c r="K587" s="39"/>
      <c r="L587" s="39"/>
      <c r="M587" s="39"/>
      <c r="N587" s="39"/>
      <c r="O587" s="39"/>
    </row>
    <row r="588" spans="1:15">
      <c r="A588" s="39"/>
      <c r="B588" s="39"/>
      <c r="C588" s="39"/>
      <c r="D588" s="39"/>
      <c r="E588" s="39"/>
      <c r="F588" s="39"/>
      <c r="G588" s="39"/>
      <c r="H588" s="39"/>
      <c r="I588" s="39"/>
      <c r="J588" s="39"/>
      <c r="K588" s="39"/>
      <c r="L588" s="39"/>
      <c r="M588" s="39"/>
      <c r="N588" s="39"/>
      <c r="O588" s="39"/>
    </row>
    <row r="589" spans="1:15">
      <c r="A589" s="39"/>
      <c r="B589" s="39"/>
      <c r="C589" s="39"/>
      <c r="D589" s="39"/>
      <c r="E589" s="39"/>
      <c r="F589" s="39"/>
      <c r="G589" s="39"/>
      <c r="H589" s="39"/>
      <c r="I589" s="39"/>
      <c r="J589" s="39"/>
      <c r="K589" s="39"/>
      <c r="L589" s="39"/>
      <c r="M589" s="39"/>
      <c r="N589" s="39"/>
      <c r="O589" s="39"/>
    </row>
    <row r="590" spans="1:15">
      <c r="A590" s="39"/>
      <c r="B590" s="39"/>
      <c r="C590" s="39"/>
      <c r="D590" s="39"/>
      <c r="E590" s="39"/>
      <c r="F590" s="39"/>
      <c r="G590" s="39"/>
      <c r="H590" s="39"/>
      <c r="I590" s="39"/>
      <c r="J590" s="39"/>
      <c r="K590" s="39"/>
      <c r="L590" s="39"/>
      <c r="M590" s="39"/>
      <c r="N590" s="39"/>
      <c r="O590" s="39"/>
    </row>
    <row r="591" spans="1:15">
      <c r="A591" s="39"/>
      <c r="B591" s="39"/>
      <c r="C591" s="39"/>
      <c r="D591" s="39"/>
      <c r="E591" s="39"/>
      <c r="F591" s="39"/>
      <c r="G591" s="39"/>
      <c r="H591" s="39"/>
      <c r="I591" s="39"/>
      <c r="J591" s="39"/>
      <c r="K591" s="39"/>
      <c r="L591" s="39"/>
      <c r="M591" s="39"/>
      <c r="N591" s="39"/>
      <c r="O591" s="39"/>
    </row>
    <row r="592" spans="1:15">
      <c r="A592" s="39"/>
      <c r="B592" s="39"/>
      <c r="C592" s="39"/>
      <c r="D592" s="39"/>
      <c r="E592" s="39"/>
      <c r="F592" s="39"/>
      <c r="G592" s="39"/>
      <c r="H592" s="39"/>
      <c r="I592" s="39"/>
      <c r="J592" s="39"/>
      <c r="K592" s="39"/>
      <c r="L592" s="39"/>
      <c r="M592" s="39"/>
      <c r="N592" s="39"/>
      <c r="O592" s="39"/>
    </row>
    <row r="593" spans="1:15">
      <c r="A593" s="39"/>
      <c r="B593" s="39"/>
      <c r="C593" s="39"/>
      <c r="D593" s="39"/>
      <c r="E593" s="39"/>
      <c r="F593" s="39"/>
      <c r="G593" s="39"/>
      <c r="H593" s="39"/>
      <c r="I593" s="39"/>
      <c r="J593" s="39"/>
      <c r="K593" s="39"/>
      <c r="L593" s="39"/>
      <c r="M593" s="39"/>
      <c r="N593" s="39"/>
      <c r="O593" s="39"/>
    </row>
    <row r="594" spans="1:15">
      <c r="A594" s="39"/>
      <c r="B594" s="39"/>
      <c r="C594" s="39"/>
      <c r="D594" s="39"/>
      <c r="E594" s="39"/>
      <c r="F594" s="39"/>
      <c r="G594" s="39"/>
      <c r="H594" s="39"/>
      <c r="I594" s="39"/>
      <c r="J594" s="39"/>
      <c r="K594" s="39"/>
      <c r="L594" s="39"/>
      <c r="M594" s="39"/>
      <c r="N594" s="39"/>
      <c r="O594" s="39"/>
    </row>
    <row r="595" spans="1:15">
      <c r="A595" s="39"/>
      <c r="B595" s="39"/>
      <c r="C595" s="39"/>
      <c r="D595" s="39"/>
      <c r="E595" s="39"/>
      <c r="F595" s="39"/>
      <c r="G595" s="39"/>
      <c r="H595" s="39"/>
      <c r="I595" s="39"/>
      <c r="J595" s="39"/>
      <c r="K595" s="39"/>
      <c r="L595" s="39"/>
      <c r="M595" s="39"/>
      <c r="N595" s="39"/>
      <c r="O595" s="39"/>
    </row>
    <row r="596" spans="1:15">
      <c r="A596" s="39"/>
      <c r="B596" s="39"/>
      <c r="C596" s="39"/>
      <c r="D596" s="39"/>
      <c r="E596" s="39"/>
      <c r="F596" s="39"/>
      <c r="G596" s="39"/>
      <c r="H596" s="39"/>
      <c r="I596" s="39"/>
      <c r="J596" s="39"/>
      <c r="K596" s="39"/>
      <c r="L596" s="39"/>
      <c r="M596" s="39"/>
      <c r="N596" s="39"/>
      <c r="O596" s="39"/>
    </row>
    <row r="597" spans="1:15">
      <c r="A597" s="39"/>
      <c r="B597" s="39"/>
      <c r="C597" s="39"/>
      <c r="D597" s="39"/>
      <c r="E597" s="39"/>
      <c r="F597" s="39"/>
      <c r="G597" s="39"/>
      <c r="H597" s="39"/>
      <c r="I597" s="39"/>
      <c r="J597" s="39"/>
      <c r="K597" s="39"/>
      <c r="L597" s="39"/>
      <c r="M597" s="39"/>
      <c r="N597" s="39"/>
      <c r="O597" s="39"/>
    </row>
    <row r="598" spans="1:15">
      <c r="A598" s="39"/>
      <c r="B598" s="39"/>
      <c r="C598" s="39"/>
      <c r="D598" s="39"/>
      <c r="E598" s="39"/>
      <c r="F598" s="39"/>
      <c r="G598" s="39"/>
      <c r="H598" s="39"/>
      <c r="I598" s="39"/>
      <c r="J598" s="39"/>
      <c r="K598" s="39"/>
      <c r="L598" s="39"/>
      <c r="M598" s="39"/>
      <c r="N598" s="39"/>
      <c r="O598" s="39"/>
    </row>
    <row r="599" spans="1:15">
      <c r="A599" s="39"/>
      <c r="B599" s="39"/>
      <c r="C599" s="39"/>
      <c r="D599" s="39"/>
      <c r="E599" s="39"/>
      <c r="F599" s="39"/>
      <c r="G599" s="39"/>
      <c r="H599" s="39"/>
      <c r="I599" s="39"/>
      <c r="J599" s="39"/>
      <c r="K599" s="39"/>
      <c r="L599" s="39"/>
      <c r="M599" s="39"/>
      <c r="N599" s="39"/>
      <c r="O599" s="39"/>
    </row>
    <row r="600" spans="1:15">
      <c r="A600" s="39"/>
      <c r="B600" s="39"/>
      <c r="C600" s="39"/>
      <c r="D600" s="39"/>
      <c r="E600" s="39"/>
      <c r="F600" s="39"/>
      <c r="G600" s="39"/>
      <c r="H600" s="39"/>
      <c r="I600" s="39"/>
      <c r="J600" s="39"/>
      <c r="K600" s="39"/>
      <c r="L600" s="39"/>
      <c r="M600" s="39"/>
      <c r="N600" s="39"/>
      <c r="O600" s="39"/>
    </row>
    <row r="601" spans="1:15">
      <c r="A601" s="39"/>
      <c r="B601" s="39"/>
      <c r="C601" s="39"/>
      <c r="D601" s="39"/>
      <c r="E601" s="39"/>
      <c r="F601" s="39"/>
      <c r="G601" s="39"/>
      <c r="H601" s="39"/>
      <c r="I601" s="39"/>
      <c r="J601" s="39"/>
      <c r="K601" s="39"/>
      <c r="L601" s="39"/>
      <c r="M601" s="39"/>
      <c r="N601" s="39"/>
      <c r="O601" s="39"/>
    </row>
    <row r="602" spans="1:15">
      <c r="A602" s="39"/>
      <c r="B602" s="39"/>
      <c r="C602" s="39"/>
      <c r="D602" s="39"/>
      <c r="E602" s="39"/>
      <c r="F602" s="39"/>
      <c r="G602" s="39"/>
      <c r="H602" s="39"/>
      <c r="I602" s="39"/>
      <c r="J602" s="39"/>
      <c r="K602" s="39"/>
      <c r="L602" s="39"/>
      <c r="M602" s="39"/>
      <c r="N602" s="39"/>
      <c r="O602" s="39"/>
    </row>
    <row r="603" spans="1:15">
      <c r="A603" s="39"/>
      <c r="B603" s="39"/>
      <c r="C603" s="39"/>
      <c r="D603" s="39"/>
      <c r="E603" s="39"/>
      <c r="F603" s="39"/>
      <c r="G603" s="39"/>
      <c r="H603" s="39"/>
      <c r="I603" s="39"/>
      <c r="J603" s="39"/>
      <c r="K603" s="39"/>
      <c r="L603" s="39"/>
      <c r="M603" s="39"/>
      <c r="N603" s="39"/>
      <c r="O603" s="39"/>
    </row>
    <row r="604" spans="1:15">
      <c r="A604" s="39"/>
      <c r="B604" s="39"/>
      <c r="C604" s="39"/>
      <c r="D604" s="39"/>
      <c r="E604" s="39"/>
      <c r="F604" s="39"/>
      <c r="G604" s="39"/>
      <c r="H604" s="39"/>
      <c r="I604" s="39"/>
      <c r="J604" s="39"/>
      <c r="K604" s="39"/>
      <c r="L604" s="39"/>
      <c r="M604" s="39"/>
      <c r="N604" s="39"/>
      <c r="O604" s="39"/>
    </row>
    <row r="605" spans="1:15">
      <c r="A605" s="39"/>
      <c r="B605" s="39"/>
      <c r="C605" s="39"/>
      <c r="D605" s="39"/>
      <c r="E605" s="39"/>
      <c r="F605" s="39"/>
      <c r="G605" s="39"/>
      <c r="H605" s="39"/>
      <c r="I605" s="39"/>
      <c r="J605" s="39"/>
      <c r="K605" s="39"/>
      <c r="L605" s="39"/>
      <c r="M605" s="39"/>
      <c r="N605" s="39"/>
      <c r="O605" s="39"/>
    </row>
    <row r="606" spans="1:15">
      <c r="A606" s="39"/>
      <c r="B606" s="39"/>
      <c r="C606" s="39"/>
      <c r="D606" s="39"/>
      <c r="E606" s="39"/>
      <c r="F606" s="39"/>
      <c r="G606" s="39"/>
      <c r="H606" s="39"/>
      <c r="I606" s="39"/>
      <c r="J606" s="39"/>
      <c r="K606" s="39"/>
      <c r="L606" s="39"/>
      <c r="M606" s="39"/>
      <c r="N606" s="39"/>
      <c r="O606" s="39"/>
    </row>
    <row r="607" spans="1:15">
      <c r="A607" s="39"/>
      <c r="B607" s="39"/>
      <c r="C607" s="39"/>
      <c r="D607" s="39"/>
      <c r="E607" s="39"/>
      <c r="F607" s="39"/>
      <c r="G607" s="39"/>
      <c r="H607" s="39"/>
      <c r="I607" s="39"/>
      <c r="J607" s="39"/>
      <c r="K607" s="39"/>
      <c r="L607" s="39"/>
      <c r="M607" s="39"/>
      <c r="N607" s="39"/>
      <c r="O607" s="39"/>
    </row>
    <row r="608" spans="1:15">
      <c r="A608" s="39"/>
      <c r="B608" s="39"/>
      <c r="C608" s="39"/>
      <c r="D608" s="39"/>
      <c r="E608" s="39"/>
      <c r="F608" s="39"/>
      <c r="G608" s="39"/>
      <c r="H608" s="39"/>
      <c r="I608" s="39"/>
      <c r="J608" s="39"/>
      <c r="K608" s="39"/>
      <c r="L608" s="39"/>
      <c r="M608" s="39"/>
      <c r="N608" s="39"/>
      <c r="O608" s="39"/>
    </row>
    <row r="609" spans="1:15">
      <c r="A609" s="39"/>
      <c r="B609" s="39"/>
      <c r="C609" s="39"/>
      <c r="D609" s="39"/>
      <c r="E609" s="39"/>
      <c r="F609" s="39"/>
      <c r="G609" s="39"/>
      <c r="H609" s="39"/>
      <c r="I609" s="39"/>
      <c r="J609" s="39"/>
      <c r="K609" s="39"/>
      <c r="L609" s="39"/>
      <c r="M609" s="39"/>
      <c r="N609" s="39"/>
      <c r="O609" s="39"/>
    </row>
    <row r="610" spans="1:15">
      <c r="A610" s="39"/>
      <c r="B610" s="39"/>
      <c r="C610" s="39"/>
      <c r="D610" s="39"/>
      <c r="E610" s="39"/>
      <c r="F610" s="39"/>
      <c r="G610" s="39"/>
      <c r="H610" s="39"/>
      <c r="I610" s="39"/>
      <c r="J610" s="39"/>
      <c r="K610" s="39"/>
      <c r="L610" s="39"/>
      <c r="M610" s="39"/>
      <c r="N610" s="39"/>
      <c r="O610" s="39"/>
    </row>
    <row r="611" spans="1:15">
      <c r="A611" s="39"/>
      <c r="B611" s="39"/>
      <c r="C611" s="39"/>
      <c r="D611" s="39"/>
      <c r="E611" s="39"/>
      <c r="F611" s="39"/>
      <c r="G611" s="39"/>
      <c r="H611" s="39"/>
      <c r="I611" s="39"/>
      <c r="J611" s="39"/>
      <c r="K611" s="39"/>
      <c r="L611" s="39"/>
      <c r="M611" s="39"/>
      <c r="N611" s="39"/>
      <c r="O611" s="39"/>
    </row>
    <row r="612" spans="1:15">
      <c r="A612" s="39"/>
      <c r="B612" s="39"/>
      <c r="C612" s="39"/>
      <c r="D612" s="39"/>
      <c r="E612" s="39"/>
      <c r="F612" s="39"/>
      <c r="G612" s="39"/>
      <c r="H612" s="39"/>
      <c r="I612" s="39"/>
      <c r="J612" s="39"/>
      <c r="K612" s="39"/>
      <c r="L612" s="39"/>
      <c r="M612" s="39"/>
      <c r="N612" s="39"/>
      <c r="O612" s="39"/>
    </row>
    <row r="613" spans="1:15">
      <c r="A613" s="39"/>
      <c r="B613" s="39"/>
      <c r="C613" s="39"/>
      <c r="D613" s="39"/>
      <c r="E613" s="39"/>
      <c r="F613" s="39"/>
      <c r="G613" s="39"/>
      <c r="H613" s="39"/>
      <c r="I613" s="39"/>
      <c r="J613" s="39"/>
      <c r="K613" s="39"/>
      <c r="L613" s="39"/>
      <c r="M613" s="39"/>
      <c r="N613" s="39"/>
      <c r="O613" s="39"/>
    </row>
    <row r="614" spans="1:15">
      <c r="A614" s="39"/>
      <c r="B614" s="39"/>
      <c r="C614" s="39"/>
      <c r="D614" s="39"/>
      <c r="E614" s="39"/>
      <c r="F614" s="39"/>
      <c r="G614" s="39"/>
      <c r="H614" s="39"/>
      <c r="I614" s="39"/>
      <c r="J614" s="39"/>
      <c r="K614" s="39"/>
      <c r="L614" s="39"/>
      <c r="M614" s="39"/>
      <c r="N614" s="39"/>
      <c r="O614" s="39"/>
    </row>
    <row r="615" spans="1:15">
      <c r="A615" s="39"/>
      <c r="B615" s="39"/>
      <c r="C615" s="39"/>
      <c r="D615" s="39"/>
      <c r="E615" s="39"/>
      <c r="F615" s="39"/>
      <c r="G615" s="39"/>
      <c r="H615" s="39"/>
      <c r="I615" s="39"/>
      <c r="J615" s="39"/>
      <c r="K615" s="39"/>
      <c r="L615" s="39"/>
      <c r="M615" s="39"/>
      <c r="N615" s="39"/>
      <c r="O615" s="39"/>
    </row>
    <row r="616" spans="1:15">
      <c r="A616" s="39"/>
      <c r="B616" s="39"/>
      <c r="C616" s="39"/>
      <c r="D616" s="39"/>
      <c r="E616" s="39"/>
      <c r="F616" s="39"/>
      <c r="G616" s="39"/>
      <c r="H616" s="39"/>
      <c r="I616" s="39"/>
      <c r="J616" s="39"/>
      <c r="K616" s="39"/>
      <c r="L616" s="39"/>
      <c r="M616" s="39"/>
      <c r="N616" s="39"/>
      <c r="O616" s="39"/>
    </row>
    <row r="617" spans="1:15">
      <c r="A617" s="39"/>
      <c r="B617" s="39"/>
      <c r="C617" s="39"/>
      <c r="D617" s="39"/>
      <c r="E617" s="39"/>
      <c r="F617" s="39"/>
      <c r="G617" s="39"/>
      <c r="H617" s="39"/>
      <c r="I617" s="39"/>
      <c r="J617" s="39"/>
      <c r="K617" s="39"/>
      <c r="L617" s="39"/>
      <c r="M617" s="39"/>
      <c r="N617" s="39"/>
      <c r="O617" s="39"/>
    </row>
    <row r="618" spans="1:15">
      <c r="A618" s="39"/>
      <c r="B618" s="39"/>
      <c r="C618" s="39"/>
      <c r="D618" s="39"/>
      <c r="E618" s="39"/>
      <c r="F618" s="39"/>
      <c r="G618" s="39"/>
      <c r="H618" s="39"/>
      <c r="I618" s="39"/>
      <c r="J618" s="39"/>
      <c r="K618" s="39"/>
      <c r="L618" s="39"/>
      <c r="M618" s="39"/>
      <c r="N618" s="39"/>
      <c r="O618" s="39"/>
    </row>
    <row r="619" spans="1:15">
      <c r="A619" s="39"/>
      <c r="B619" s="39"/>
      <c r="C619" s="39"/>
      <c r="D619" s="39"/>
      <c r="E619" s="39"/>
      <c r="F619" s="39"/>
      <c r="G619" s="39"/>
      <c r="H619" s="39"/>
      <c r="I619" s="39"/>
      <c r="J619" s="39"/>
      <c r="K619" s="39"/>
      <c r="L619" s="39"/>
      <c r="M619" s="39"/>
      <c r="N619" s="39"/>
      <c r="O619" s="39"/>
    </row>
    <row r="620" spans="1:15">
      <c r="A620" s="39"/>
      <c r="B620" s="39"/>
      <c r="C620" s="39"/>
      <c r="D620" s="39"/>
      <c r="E620" s="39"/>
      <c r="F620" s="39"/>
      <c r="G620" s="39"/>
      <c r="H620" s="39"/>
      <c r="I620" s="39"/>
      <c r="J620" s="39"/>
      <c r="K620" s="39"/>
      <c r="L620" s="39"/>
      <c r="M620" s="39"/>
      <c r="N620" s="39"/>
      <c r="O620" s="39"/>
    </row>
    <row r="621" spans="1:15">
      <c r="A621" s="39"/>
      <c r="B621" s="39"/>
      <c r="C621" s="39"/>
      <c r="D621" s="39"/>
      <c r="E621" s="39"/>
      <c r="F621" s="39"/>
      <c r="G621" s="39"/>
      <c r="H621" s="39"/>
      <c r="I621" s="39"/>
      <c r="J621" s="39"/>
      <c r="K621" s="39"/>
      <c r="L621" s="39"/>
      <c r="M621" s="39"/>
      <c r="N621" s="39"/>
      <c r="O621" s="39"/>
    </row>
    <row r="622" spans="1:15">
      <c r="A622" s="39"/>
      <c r="B622" s="39"/>
      <c r="C622" s="39"/>
      <c r="D622" s="39"/>
      <c r="E622" s="39"/>
      <c r="F622" s="39"/>
      <c r="G622" s="39"/>
      <c r="H622" s="39"/>
      <c r="I622" s="39"/>
      <c r="J622" s="39"/>
      <c r="K622" s="39"/>
      <c r="L622" s="39"/>
      <c r="M622" s="39"/>
      <c r="N622" s="39"/>
      <c r="O622" s="39"/>
    </row>
    <row r="623" spans="1:15">
      <c r="A623" s="39"/>
      <c r="B623" s="39"/>
      <c r="C623" s="39"/>
      <c r="D623" s="39"/>
      <c r="E623" s="39"/>
      <c r="F623" s="39"/>
      <c r="G623" s="39"/>
      <c r="H623" s="39"/>
      <c r="I623" s="39"/>
      <c r="J623" s="39"/>
      <c r="K623" s="39"/>
      <c r="L623" s="39"/>
      <c r="M623" s="39"/>
      <c r="N623" s="39"/>
      <c r="O623" s="39"/>
    </row>
    <row r="624" spans="1:15">
      <c r="A624" s="39"/>
      <c r="B624" s="39"/>
      <c r="C624" s="39"/>
      <c r="D624" s="39"/>
      <c r="E624" s="39"/>
      <c r="F624" s="39"/>
      <c r="G624" s="39"/>
      <c r="H624" s="39"/>
      <c r="I624" s="39"/>
      <c r="J624" s="39"/>
      <c r="K624" s="39"/>
      <c r="L624" s="39"/>
      <c r="M624" s="39"/>
      <c r="N624" s="39"/>
      <c r="O624" s="39"/>
    </row>
    <row r="625" spans="1:15">
      <c r="A625" s="39"/>
      <c r="B625" s="39"/>
      <c r="C625" s="39"/>
      <c r="D625" s="39"/>
      <c r="E625" s="39"/>
      <c r="F625" s="39"/>
      <c r="G625" s="39"/>
      <c r="H625" s="39"/>
      <c r="I625" s="39"/>
      <c r="J625" s="39"/>
      <c r="K625" s="39"/>
      <c r="L625" s="39"/>
      <c r="M625" s="39"/>
      <c r="N625" s="39"/>
      <c r="O625" s="39"/>
    </row>
    <row r="626" spans="1:15">
      <c r="A626" s="39"/>
      <c r="B626" s="39"/>
      <c r="C626" s="39"/>
      <c r="D626" s="39"/>
      <c r="E626" s="39"/>
      <c r="F626" s="39"/>
      <c r="G626" s="39"/>
      <c r="H626" s="39"/>
      <c r="I626" s="39"/>
      <c r="J626" s="39"/>
      <c r="K626" s="39"/>
      <c r="L626" s="39"/>
      <c r="M626" s="39"/>
      <c r="N626" s="39"/>
      <c r="O626" s="39"/>
    </row>
    <row r="627" spans="1:15">
      <c r="A627" s="39"/>
      <c r="B627" s="39"/>
      <c r="C627" s="39"/>
      <c r="D627" s="39"/>
      <c r="E627" s="39"/>
      <c r="F627" s="39"/>
      <c r="G627" s="39"/>
      <c r="H627" s="39"/>
      <c r="I627" s="39"/>
      <c r="J627" s="39"/>
      <c r="K627" s="39"/>
      <c r="L627" s="39"/>
      <c r="M627" s="39"/>
      <c r="N627" s="39"/>
      <c r="O627" s="39"/>
    </row>
    <row r="628" spans="1:15">
      <c r="A628" s="39"/>
      <c r="B628" s="39"/>
      <c r="C628" s="39"/>
      <c r="D628" s="39"/>
      <c r="E628" s="39"/>
      <c r="F628" s="39"/>
      <c r="G628" s="39"/>
      <c r="H628" s="39"/>
      <c r="I628" s="39"/>
      <c r="J628" s="39"/>
      <c r="K628" s="39"/>
      <c r="L628" s="39"/>
      <c r="M628" s="39"/>
      <c r="N628" s="39"/>
      <c r="O628" s="39"/>
    </row>
    <row r="629" spans="1:15">
      <c r="A629" s="39"/>
      <c r="B629" s="39"/>
      <c r="C629" s="39"/>
      <c r="D629" s="39"/>
      <c r="E629" s="39"/>
      <c r="F629" s="39"/>
      <c r="G629" s="39"/>
      <c r="H629" s="39"/>
      <c r="I629" s="39"/>
      <c r="J629" s="39"/>
      <c r="K629" s="39"/>
      <c r="L629" s="39"/>
      <c r="M629" s="39"/>
      <c r="N629" s="39"/>
      <c r="O629" s="39"/>
    </row>
    <row r="630" spans="1:15">
      <c r="A630" s="39"/>
      <c r="B630" s="39"/>
      <c r="C630" s="39"/>
      <c r="D630" s="39"/>
      <c r="E630" s="39"/>
      <c r="F630" s="39"/>
      <c r="G630" s="39"/>
      <c r="H630" s="39"/>
      <c r="I630" s="39"/>
      <c r="J630" s="39"/>
      <c r="K630" s="39"/>
      <c r="L630" s="39"/>
      <c r="M630" s="39"/>
      <c r="N630" s="39"/>
      <c r="O630" s="39"/>
    </row>
    <row r="631" spans="1:15">
      <c r="A631" s="39"/>
      <c r="B631" s="39"/>
      <c r="C631" s="39"/>
      <c r="D631" s="39"/>
      <c r="E631" s="39"/>
      <c r="F631" s="39"/>
      <c r="G631" s="39"/>
      <c r="H631" s="39"/>
      <c r="I631" s="39"/>
      <c r="J631" s="39"/>
      <c r="K631" s="39"/>
      <c r="L631" s="39"/>
      <c r="M631" s="39"/>
      <c r="N631" s="39"/>
      <c r="O631" s="39"/>
    </row>
    <row r="632" spans="1:15">
      <c r="A632" s="39"/>
      <c r="B632" s="39"/>
      <c r="C632" s="39"/>
      <c r="D632" s="39"/>
      <c r="E632" s="39"/>
      <c r="F632" s="39"/>
      <c r="G632" s="39"/>
      <c r="H632" s="39"/>
      <c r="I632" s="39"/>
      <c r="J632" s="39"/>
      <c r="K632" s="39"/>
      <c r="L632" s="39"/>
      <c r="M632" s="39"/>
      <c r="N632" s="39"/>
      <c r="O632" s="39"/>
    </row>
    <row r="633" spans="1:15">
      <c r="A633" s="39"/>
      <c r="B633" s="39"/>
      <c r="C633" s="39"/>
      <c r="D633" s="39"/>
      <c r="E633" s="39"/>
      <c r="F633" s="39"/>
      <c r="G633" s="39"/>
      <c r="H633" s="39"/>
      <c r="I633" s="39"/>
      <c r="J633" s="39"/>
      <c r="K633" s="39"/>
      <c r="L633" s="39"/>
      <c r="M633" s="39"/>
      <c r="N633" s="39"/>
      <c r="O633" s="39"/>
    </row>
    <row r="634" spans="1:15">
      <c r="A634" s="39"/>
      <c r="B634" s="39"/>
      <c r="C634" s="39"/>
      <c r="D634" s="39"/>
      <c r="E634" s="39"/>
      <c r="F634" s="39"/>
      <c r="G634" s="39"/>
      <c r="H634" s="39"/>
      <c r="I634" s="39"/>
      <c r="J634" s="39"/>
      <c r="K634" s="39"/>
      <c r="L634" s="39"/>
      <c r="M634" s="39"/>
      <c r="N634" s="39"/>
      <c r="O634" s="39"/>
    </row>
    <row r="635" spans="1:15">
      <c r="A635" s="39"/>
      <c r="B635" s="39"/>
      <c r="C635" s="39"/>
      <c r="D635" s="39"/>
      <c r="E635" s="39"/>
      <c r="F635" s="39"/>
      <c r="G635" s="39"/>
      <c r="H635" s="39"/>
      <c r="I635" s="39"/>
      <c r="J635" s="39"/>
      <c r="K635" s="39"/>
      <c r="L635" s="39"/>
      <c r="M635" s="39"/>
      <c r="N635" s="39"/>
      <c r="O635" s="39"/>
    </row>
    <row r="636" spans="1:15">
      <c r="A636" s="39"/>
      <c r="B636" s="39"/>
      <c r="C636" s="39"/>
      <c r="D636" s="39"/>
      <c r="E636" s="39"/>
      <c r="F636" s="39"/>
      <c r="G636" s="39"/>
      <c r="H636" s="39"/>
      <c r="I636" s="39"/>
      <c r="J636" s="39"/>
      <c r="K636" s="39"/>
      <c r="L636" s="39"/>
      <c r="M636" s="39"/>
      <c r="N636" s="39"/>
      <c r="O636" s="39"/>
    </row>
    <row r="637" spans="1:15">
      <c r="A637" s="39"/>
      <c r="B637" s="39"/>
      <c r="C637" s="39"/>
      <c r="D637" s="39"/>
      <c r="E637" s="39"/>
      <c r="F637" s="39"/>
      <c r="G637" s="39"/>
      <c r="H637" s="39"/>
      <c r="I637" s="39"/>
      <c r="J637" s="39"/>
      <c r="K637" s="39"/>
      <c r="L637" s="39"/>
      <c r="M637" s="39"/>
      <c r="N637" s="39"/>
      <c r="O637" s="39"/>
    </row>
    <row r="638" spans="1:15">
      <c r="A638" s="39"/>
      <c r="B638" s="39"/>
      <c r="C638" s="39"/>
      <c r="D638" s="39"/>
      <c r="E638" s="39"/>
      <c r="F638" s="39"/>
      <c r="G638" s="39"/>
      <c r="H638" s="39"/>
      <c r="I638" s="39"/>
      <c r="J638" s="39"/>
      <c r="K638" s="39"/>
      <c r="L638" s="39"/>
      <c r="M638" s="39"/>
      <c r="N638" s="39"/>
      <c r="O638" s="39"/>
    </row>
    <row r="639" spans="1:15">
      <c r="A639" s="39"/>
      <c r="B639" s="39"/>
      <c r="C639" s="39"/>
      <c r="D639" s="39"/>
      <c r="E639" s="39"/>
      <c r="F639" s="39"/>
      <c r="G639" s="39"/>
      <c r="H639" s="39"/>
      <c r="I639" s="39"/>
      <c r="J639" s="39"/>
      <c r="K639" s="39"/>
      <c r="L639" s="39"/>
      <c r="M639" s="39"/>
      <c r="N639" s="39"/>
      <c r="O639" s="39"/>
    </row>
    <row r="640" spans="1:15">
      <c r="A640" s="39"/>
      <c r="B640" s="39"/>
      <c r="C640" s="39"/>
      <c r="D640" s="39"/>
      <c r="E640" s="39"/>
      <c r="F640" s="39"/>
      <c r="G640" s="39"/>
      <c r="H640" s="39"/>
      <c r="I640" s="39"/>
      <c r="J640" s="39"/>
      <c r="K640" s="39"/>
      <c r="L640" s="39"/>
      <c r="M640" s="39"/>
      <c r="N640" s="39"/>
      <c r="O640" s="39"/>
    </row>
    <row r="641" spans="1:15">
      <c r="A641" s="39"/>
      <c r="B641" s="39"/>
      <c r="C641" s="39"/>
      <c r="D641" s="39"/>
      <c r="E641" s="39"/>
      <c r="F641" s="39"/>
      <c r="G641" s="39"/>
      <c r="H641" s="39"/>
      <c r="I641" s="39"/>
      <c r="J641" s="39"/>
      <c r="K641" s="39"/>
      <c r="L641" s="39"/>
      <c r="M641" s="39"/>
      <c r="N641" s="39"/>
      <c r="O641" s="39"/>
    </row>
    <row r="642" spans="1:15">
      <c r="A642" s="39"/>
      <c r="B642" s="39"/>
      <c r="C642" s="39"/>
      <c r="D642" s="39"/>
      <c r="E642" s="39"/>
      <c r="F642" s="39"/>
      <c r="G642" s="39"/>
      <c r="H642" s="39"/>
      <c r="I642" s="39"/>
      <c r="J642" s="39"/>
      <c r="K642" s="39"/>
      <c r="L642" s="39"/>
      <c r="M642" s="39"/>
      <c r="N642" s="39"/>
      <c r="O642" s="39"/>
    </row>
    <row r="643" spans="1:15">
      <c r="A643" s="39"/>
      <c r="B643" s="39"/>
      <c r="C643" s="39"/>
      <c r="D643" s="39"/>
      <c r="E643" s="39"/>
      <c r="F643" s="39"/>
      <c r="G643" s="39"/>
      <c r="H643" s="39"/>
      <c r="I643" s="39"/>
      <c r="J643" s="39"/>
      <c r="K643" s="39"/>
      <c r="L643" s="39"/>
      <c r="M643" s="39"/>
      <c r="N643" s="39"/>
      <c r="O643" s="39"/>
    </row>
    <row r="644" spans="1:15">
      <c r="A644" s="39"/>
      <c r="B644" s="39"/>
      <c r="C644" s="39"/>
      <c r="D644" s="39"/>
      <c r="E644" s="39"/>
      <c r="F644" s="39"/>
      <c r="G644" s="39"/>
      <c r="H644" s="39"/>
      <c r="I644" s="39"/>
      <c r="J644" s="39"/>
      <c r="K644" s="39"/>
      <c r="L644" s="39"/>
      <c r="M644" s="39"/>
      <c r="N644" s="39"/>
      <c r="O644" s="39"/>
    </row>
    <row r="645" spans="1:15">
      <c r="A645" s="39"/>
      <c r="B645" s="39"/>
      <c r="C645" s="39"/>
      <c r="D645" s="39"/>
      <c r="E645" s="39"/>
      <c r="F645" s="39"/>
      <c r="G645" s="39"/>
      <c r="H645" s="39"/>
      <c r="I645" s="39"/>
      <c r="J645" s="39"/>
      <c r="K645" s="39"/>
      <c r="L645" s="39"/>
      <c r="M645" s="39"/>
      <c r="N645" s="39"/>
      <c r="O645" s="39"/>
    </row>
    <row r="646" spans="1:15">
      <c r="A646" s="39"/>
      <c r="B646" s="39"/>
      <c r="C646" s="39"/>
      <c r="D646" s="39"/>
      <c r="E646" s="39"/>
      <c r="F646" s="39"/>
      <c r="G646" s="39"/>
      <c r="H646" s="39"/>
      <c r="I646" s="39"/>
      <c r="J646" s="39"/>
      <c r="K646" s="39"/>
      <c r="L646" s="39"/>
      <c r="M646" s="39"/>
      <c r="N646" s="39"/>
      <c r="O646" s="39"/>
    </row>
    <row r="647" spans="1:15">
      <c r="A647" s="39"/>
      <c r="B647" s="39"/>
      <c r="C647" s="39"/>
      <c r="D647" s="39"/>
      <c r="E647" s="39"/>
      <c r="F647" s="39"/>
      <c r="G647" s="39"/>
      <c r="H647" s="39"/>
      <c r="I647" s="39"/>
      <c r="J647" s="39"/>
      <c r="K647" s="39"/>
      <c r="L647" s="39"/>
      <c r="M647" s="39"/>
      <c r="N647" s="39"/>
      <c r="O647" s="39"/>
    </row>
    <row r="648" spans="1:15">
      <c r="A648" s="39"/>
      <c r="B648" s="39"/>
      <c r="C648" s="39"/>
      <c r="D648" s="39"/>
      <c r="E648" s="39"/>
      <c r="F648" s="39"/>
      <c r="G648" s="39"/>
      <c r="H648" s="39"/>
      <c r="I648" s="39"/>
      <c r="J648" s="39"/>
      <c r="K648" s="39"/>
      <c r="L648" s="39"/>
      <c r="M648" s="39"/>
      <c r="N648" s="39"/>
      <c r="O648" s="39"/>
    </row>
    <row r="649" spans="1:15">
      <c r="A649" s="39"/>
      <c r="B649" s="39"/>
      <c r="C649" s="39"/>
      <c r="D649" s="39"/>
      <c r="E649" s="39"/>
      <c r="F649" s="39"/>
      <c r="G649" s="39"/>
      <c r="H649" s="39"/>
      <c r="I649" s="39"/>
      <c r="J649" s="39"/>
      <c r="K649" s="39"/>
      <c r="L649" s="39"/>
      <c r="M649" s="39"/>
      <c r="N649" s="39"/>
      <c r="O649" s="39"/>
    </row>
    <row r="650" spans="1:15">
      <c r="A650" s="39"/>
      <c r="B650" s="39"/>
      <c r="C650" s="39"/>
      <c r="D650" s="39"/>
      <c r="E650" s="39"/>
      <c r="F650" s="39"/>
      <c r="G650" s="39"/>
      <c r="H650" s="39"/>
      <c r="I650" s="39"/>
      <c r="J650" s="39"/>
      <c r="K650" s="39"/>
      <c r="L650" s="39"/>
      <c r="M650" s="39"/>
      <c r="N650" s="39"/>
      <c r="O650" s="39"/>
    </row>
    <row r="651" spans="1:15">
      <c r="A651" s="39"/>
      <c r="B651" s="39"/>
      <c r="C651" s="39"/>
      <c r="D651" s="39"/>
      <c r="E651" s="39"/>
      <c r="F651" s="39"/>
      <c r="G651" s="39"/>
      <c r="H651" s="39"/>
      <c r="I651" s="39"/>
      <c r="J651" s="39"/>
      <c r="K651" s="39"/>
      <c r="L651" s="39"/>
      <c r="M651" s="39"/>
      <c r="N651" s="39"/>
      <c r="O651" s="39"/>
    </row>
    <row r="652" spans="1:15">
      <c r="A652" s="39"/>
      <c r="B652" s="39"/>
      <c r="C652" s="39"/>
      <c r="D652" s="39"/>
      <c r="E652" s="39"/>
      <c r="F652" s="39"/>
      <c r="G652" s="39"/>
      <c r="H652" s="39"/>
      <c r="I652" s="39"/>
      <c r="J652" s="39"/>
      <c r="K652" s="39"/>
      <c r="L652" s="39"/>
      <c r="M652" s="39"/>
      <c r="N652" s="39"/>
      <c r="O652" s="39"/>
    </row>
    <row r="653" spans="1:15">
      <c r="A653" s="39"/>
      <c r="B653" s="39"/>
      <c r="C653" s="39"/>
      <c r="D653" s="39"/>
      <c r="E653" s="39"/>
      <c r="F653" s="39"/>
      <c r="G653" s="39"/>
      <c r="H653" s="39"/>
      <c r="I653" s="39"/>
      <c r="J653" s="39"/>
      <c r="K653" s="39"/>
      <c r="L653" s="39"/>
      <c r="M653" s="39"/>
      <c r="N653" s="39"/>
      <c r="O653" s="39"/>
    </row>
    <row r="654" spans="1:15">
      <c r="A654" s="39"/>
      <c r="B654" s="39"/>
      <c r="C654" s="39"/>
      <c r="D654" s="39"/>
      <c r="E654" s="39"/>
      <c r="F654" s="39"/>
      <c r="G654" s="39"/>
      <c r="H654" s="39"/>
      <c r="I654" s="39"/>
      <c r="J654" s="39"/>
      <c r="K654" s="39"/>
      <c r="L654" s="39"/>
      <c r="M654" s="39"/>
      <c r="N654" s="39"/>
      <c r="O654" s="39"/>
    </row>
    <row r="655" spans="1:15">
      <c r="A655" s="39"/>
      <c r="B655" s="39"/>
      <c r="C655" s="39"/>
      <c r="D655" s="39"/>
      <c r="E655" s="39"/>
      <c r="F655" s="39"/>
      <c r="G655" s="39"/>
      <c r="H655" s="39"/>
      <c r="I655" s="39"/>
      <c r="J655" s="39"/>
      <c r="K655" s="39"/>
      <c r="L655" s="39"/>
      <c r="M655" s="39"/>
      <c r="N655" s="39"/>
      <c r="O655" s="39"/>
    </row>
    <row r="656" spans="1:15">
      <c r="A656" s="39"/>
      <c r="B656" s="39"/>
      <c r="C656" s="39"/>
      <c r="D656" s="39"/>
      <c r="E656" s="39"/>
      <c r="F656" s="39"/>
      <c r="G656" s="39"/>
      <c r="H656" s="39"/>
      <c r="I656" s="39"/>
      <c r="J656" s="39"/>
      <c r="K656" s="39"/>
      <c r="L656" s="39"/>
      <c r="M656" s="39"/>
      <c r="N656" s="39"/>
      <c r="O656" s="39"/>
    </row>
    <row r="657" spans="1:15">
      <c r="A657" s="39"/>
      <c r="B657" s="39"/>
      <c r="C657" s="39"/>
      <c r="D657" s="39"/>
      <c r="E657" s="39"/>
      <c r="F657" s="39"/>
      <c r="G657" s="39"/>
      <c r="H657" s="39"/>
      <c r="I657" s="39"/>
      <c r="J657" s="39"/>
      <c r="K657" s="39"/>
      <c r="L657" s="39"/>
      <c r="M657" s="39"/>
      <c r="N657" s="39"/>
      <c r="O657" s="39"/>
    </row>
    <row r="658" spans="1:15">
      <c r="A658" s="39"/>
      <c r="B658" s="39"/>
      <c r="C658" s="39"/>
      <c r="D658" s="39"/>
      <c r="E658" s="39"/>
      <c r="F658" s="39"/>
      <c r="G658" s="39"/>
      <c r="H658" s="39"/>
      <c r="I658" s="39"/>
      <c r="J658" s="39"/>
      <c r="K658" s="39"/>
      <c r="L658" s="39"/>
      <c r="M658" s="39"/>
      <c r="N658" s="39"/>
      <c r="O658" s="39"/>
    </row>
    <row r="659" spans="1:15">
      <c r="A659" s="39"/>
      <c r="B659" s="39"/>
      <c r="C659" s="39"/>
      <c r="D659" s="39"/>
      <c r="E659" s="39"/>
      <c r="F659" s="39"/>
      <c r="G659" s="39"/>
      <c r="H659" s="39"/>
      <c r="I659" s="39"/>
      <c r="J659" s="39"/>
      <c r="K659" s="39"/>
      <c r="L659" s="39"/>
      <c r="M659" s="39"/>
      <c r="N659" s="39"/>
      <c r="O659" s="39"/>
    </row>
    <row r="660" spans="1:15">
      <c r="A660" s="39"/>
      <c r="B660" s="39"/>
      <c r="C660" s="39"/>
      <c r="D660" s="39"/>
      <c r="E660" s="39"/>
      <c r="F660" s="39"/>
      <c r="G660" s="39"/>
      <c r="H660" s="39"/>
      <c r="I660" s="39"/>
      <c r="J660" s="39"/>
      <c r="K660" s="39"/>
      <c r="L660" s="39"/>
      <c r="M660" s="39"/>
      <c r="N660" s="39"/>
      <c r="O660" s="39"/>
    </row>
    <row r="661" spans="1:15">
      <c r="A661" s="39"/>
      <c r="B661" s="39"/>
      <c r="C661" s="39"/>
      <c r="D661" s="39"/>
      <c r="E661" s="39"/>
      <c r="F661" s="39"/>
      <c r="G661" s="39"/>
      <c r="H661" s="39"/>
      <c r="I661" s="39"/>
      <c r="J661" s="39"/>
      <c r="K661" s="39"/>
      <c r="L661" s="39"/>
      <c r="M661" s="39"/>
      <c r="N661" s="39"/>
      <c r="O661" s="39"/>
    </row>
    <row r="662" spans="1:15">
      <c r="A662" s="39"/>
      <c r="B662" s="39"/>
      <c r="C662" s="39"/>
      <c r="D662" s="39"/>
      <c r="E662" s="39"/>
      <c r="F662" s="39"/>
      <c r="G662" s="39"/>
      <c r="H662" s="39"/>
      <c r="I662" s="39"/>
      <c r="J662" s="39"/>
      <c r="K662" s="39"/>
      <c r="L662" s="39"/>
      <c r="M662" s="39"/>
      <c r="N662" s="39"/>
      <c r="O662" s="39"/>
    </row>
    <row r="663" spans="1:15">
      <c r="A663" s="39"/>
      <c r="B663" s="39"/>
      <c r="C663" s="39"/>
      <c r="D663" s="39"/>
      <c r="E663" s="39"/>
      <c r="F663" s="39"/>
      <c r="G663" s="39"/>
      <c r="H663" s="39"/>
      <c r="I663" s="39"/>
      <c r="J663" s="39"/>
      <c r="K663" s="39"/>
      <c r="L663" s="39"/>
      <c r="M663" s="39"/>
      <c r="N663" s="39"/>
      <c r="O663" s="39"/>
    </row>
    <row r="664" spans="1:15">
      <c r="A664" s="39"/>
      <c r="B664" s="39"/>
      <c r="C664" s="39"/>
      <c r="D664" s="39"/>
      <c r="E664" s="39"/>
      <c r="F664" s="39"/>
      <c r="G664" s="39"/>
      <c r="H664" s="39"/>
      <c r="I664" s="39"/>
      <c r="J664" s="39"/>
      <c r="K664" s="39"/>
      <c r="L664" s="39"/>
      <c r="M664" s="39"/>
      <c r="N664" s="39"/>
      <c r="O664" s="39"/>
    </row>
    <row r="665" spans="1:15">
      <c r="A665" s="39"/>
      <c r="B665" s="39"/>
      <c r="C665" s="39"/>
      <c r="D665" s="39"/>
      <c r="E665" s="39"/>
      <c r="F665" s="39"/>
      <c r="G665" s="39"/>
      <c r="H665" s="39"/>
      <c r="I665" s="39"/>
      <c r="J665" s="39"/>
      <c r="K665" s="39"/>
      <c r="L665" s="39"/>
      <c r="M665" s="39"/>
      <c r="N665" s="39"/>
      <c r="O665" s="39"/>
    </row>
    <row r="666" spans="1:15">
      <c r="A666" s="39"/>
      <c r="B666" s="39"/>
      <c r="C666" s="39"/>
      <c r="D666" s="39"/>
      <c r="E666" s="39"/>
      <c r="F666" s="39"/>
      <c r="G666" s="39"/>
      <c r="H666" s="39"/>
      <c r="I666" s="39"/>
      <c r="J666" s="39"/>
      <c r="K666" s="39"/>
      <c r="L666" s="39"/>
      <c r="M666" s="39"/>
      <c r="N666" s="39"/>
      <c r="O666" s="39"/>
    </row>
    <row r="667" spans="1:15">
      <c r="A667" s="39"/>
      <c r="B667" s="39"/>
      <c r="C667" s="39"/>
      <c r="D667" s="39"/>
      <c r="E667" s="39"/>
      <c r="F667" s="39"/>
      <c r="G667" s="39"/>
      <c r="H667" s="39"/>
      <c r="I667" s="39"/>
      <c r="J667" s="39"/>
      <c r="K667" s="39"/>
      <c r="L667" s="39"/>
      <c r="M667" s="39"/>
      <c r="N667" s="39"/>
      <c r="O667" s="39"/>
    </row>
    <row r="668" spans="1:15">
      <c r="A668" s="39"/>
      <c r="B668" s="39"/>
      <c r="C668" s="39"/>
      <c r="D668" s="39"/>
      <c r="E668" s="39"/>
      <c r="F668" s="39"/>
      <c r="G668" s="39"/>
      <c r="H668" s="39"/>
      <c r="I668" s="39"/>
      <c r="J668" s="39"/>
      <c r="K668" s="39"/>
      <c r="L668" s="39"/>
      <c r="M668" s="39"/>
      <c r="N668" s="39"/>
      <c r="O668" s="39"/>
    </row>
    <row r="669" spans="1:15">
      <c r="A669" s="39"/>
      <c r="B669" s="39"/>
      <c r="C669" s="39"/>
      <c r="D669" s="39"/>
      <c r="E669" s="39"/>
      <c r="F669" s="39"/>
      <c r="G669" s="39"/>
      <c r="H669" s="39"/>
      <c r="I669" s="39"/>
      <c r="J669" s="39"/>
      <c r="K669" s="39"/>
      <c r="L669" s="39"/>
      <c r="M669" s="39"/>
      <c r="N669" s="39"/>
      <c r="O669" s="39"/>
    </row>
    <row r="670" spans="1:15">
      <c r="A670" s="39"/>
      <c r="B670" s="39"/>
      <c r="C670" s="39"/>
      <c r="D670" s="39"/>
      <c r="E670" s="39"/>
      <c r="F670" s="39"/>
      <c r="G670" s="39"/>
      <c r="H670" s="39"/>
      <c r="I670" s="39"/>
      <c r="J670" s="39"/>
      <c r="K670" s="39"/>
      <c r="L670" s="39"/>
      <c r="M670" s="39"/>
      <c r="N670" s="39"/>
      <c r="O670" s="39"/>
    </row>
    <row r="671" spans="1:15">
      <c r="A671" s="39"/>
      <c r="B671" s="39"/>
      <c r="C671" s="39"/>
      <c r="D671" s="39"/>
      <c r="E671" s="39"/>
      <c r="F671" s="39"/>
      <c r="G671" s="39"/>
      <c r="H671" s="39"/>
      <c r="I671" s="39"/>
      <c r="J671" s="39"/>
      <c r="K671" s="39"/>
      <c r="L671" s="39"/>
      <c r="M671" s="39"/>
      <c r="N671" s="39"/>
      <c r="O671" s="39"/>
    </row>
    <row r="672" spans="1:15">
      <c r="A672" s="39"/>
      <c r="B672" s="39"/>
      <c r="C672" s="39"/>
      <c r="D672" s="39"/>
      <c r="E672" s="39"/>
      <c r="F672" s="39"/>
      <c r="G672" s="39"/>
      <c r="H672" s="39"/>
      <c r="I672" s="39"/>
      <c r="J672" s="39"/>
      <c r="K672" s="39"/>
      <c r="L672" s="39"/>
      <c r="M672" s="39"/>
      <c r="N672" s="39"/>
      <c r="O672" s="39"/>
    </row>
    <row r="673" spans="1:15">
      <c r="A673" s="39"/>
      <c r="B673" s="39"/>
      <c r="C673" s="39"/>
      <c r="D673" s="39"/>
      <c r="E673" s="39"/>
      <c r="F673" s="39"/>
      <c r="G673" s="39"/>
      <c r="H673" s="39"/>
      <c r="I673" s="39"/>
      <c r="J673" s="39"/>
      <c r="K673" s="39"/>
      <c r="L673" s="39"/>
      <c r="M673" s="39"/>
      <c r="N673" s="39"/>
      <c r="O673" s="39"/>
    </row>
    <row r="674" spans="1:15">
      <c r="A674" s="39"/>
      <c r="B674" s="39"/>
      <c r="C674" s="39"/>
      <c r="D674" s="39"/>
      <c r="E674" s="39"/>
      <c r="F674" s="39"/>
      <c r="G674" s="39"/>
      <c r="H674" s="39"/>
      <c r="I674" s="39"/>
      <c r="J674" s="39"/>
      <c r="K674" s="39"/>
      <c r="L674" s="39"/>
      <c r="M674" s="39"/>
      <c r="N674" s="39"/>
      <c r="O674" s="39"/>
    </row>
    <row r="675" spans="1:15">
      <c r="A675" s="39"/>
      <c r="B675" s="39"/>
      <c r="C675" s="39"/>
      <c r="D675" s="39"/>
      <c r="E675" s="39"/>
      <c r="F675" s="39"/>
      <c r="G675" s="39"/>
      <c r="H675" s="39"/>
      <c r="I675" s="39"/>
      <c r="J675" s="39"/>
      <c r="K675" s="39"/>
      <c r="L675" s="39"/>
      <c r="M675" s="39"/>
      <c r="N675" s="39"/>
      <c r="O675" s="39"/>
    </row>
    <row r="676" spans="1:15">
      <c r="A676" s="39"/>
      <c r="B676" s="39"/>
      <c r="C676" s="39"/>
      <c r="D676" s="39"/>
      <c r="E676" s="39"/>
      <c r="F676" s="39"/>
      <c r="G676" s="39"/>
      <c r="H676" s="39"/>
      <c r="I676" s="39"/>
      <c r="J676" s="39"/>
      <c r="K676" s="39"/>
      <c r="L676" s="39"/>
      <c r="M676" s="39"/>
      <c r="N676" s="39"/>
      <c r="O676" s="39"/>
    </row>
    <row r="677" spans="1:15">
      <c r="A677" s="39"/>
      <c r="B677" s="39"/>
      <c r="C677" s="39"/>
      <c r="D677" s="39"/>
      <c r="E677" s="39"/>
      <c r="F677" s="39"/>
      <c r="G677" s="39"/>
      <c r="H677" s="39"/>
      <c r="I677" s="39"/>
      <c r="J677" s="39"/>
      <c r="K677" s="39"/>
      <c r="L677" s="39"/>
      <c r="M677" s="39"/>
      <c r="N677" s="39"/>
      <c r="O677" s="39"/>
    </row>
    <row r="678" spans="1:15">
      <c r="A678" s="39"/>
      <c r="B678" s="39"/>
      <c r="C678" s="39"/>
      <c r="D678" s="39"/>
      <c r="E678" s="39"/>
      <c r="F678" s="39"/>
      <c r="G678" s="39"/>
      <c r="H678" s="39"/>
      <c r="I678" s="39"/>
      <c r="J678" s="39"/>
      <c r="K678" s="39"/>
      <c r="L678" s="39"/>
      <c r="M678" s="39"/>
      <c r="N678" s="39"/>
      <c r="O678" s="39"/>
    </row>
    <row r="679" spans="1:15">
      <c r="A679" s="39"/>
      <c r="B679" s="39"/>
      <c r="C679" s="39"/>
      <c r="D679" s="39"/>
      <c r="E679" s="39"/>
      <c r="F679" s="39"/>
      <c r="G679" s="39"/>
      <c r="H679" s="39"/>
      <c r="I679" s="39"/>
      <c r="J679" s="39"/>
      <c r="K679" s="39"/>
      <c r="L679" s="39"/>
      <c r="M679" s="39"/>
      <c r="N679" s="39"/>
      <c r="O679" s="39"/>
    </row>
    <row r="680" spans="1:15">
      <c r="A680" s="39"/>
      <c r="B680" s="39"/>
      <c r="C680" s="39"/>
      <c r="D680" s="39"/>
      <c r="E680" s="39"/>
      <c r="F680" s="39"/>
      <c r="G680" s="39"/>
      <c r="H680" s="39"/>
      <c r="I680" s="39"/>
      <c r="J680" s="39"/>
      <c r="K680" s="39"/>
      <c r="L680" s="39"/>
      <c r="M680" s="39"/>
      <c r="N680" s="39"/>
      <c r="O680" s="39"/>
    </row>
    <row r="681" spans="1:15">
      <c r="A681" s="39"/>
      <c r="B681" s="39"/>
      <c r="C681" s="39"/>
      <c r="D681" s="39"/>
      <c r="E681" s="39"/>
      <c r="F681" s="39"/>
      <c r="G681" s="39"/>
      <c r="H681" s="39"/>
      <c r="I681" s="39"/>
      <c r="J681" s="39"/>
      <c r="K681" s="39"/>
      <c r="L681" s="39"/>
      <c r="M681" s="39"/>
      <c r="N681" s="39"/>
      <c r="O681" s="39"/>
    </row>
    <row r="682" spans="1:15">
      <c r="A682" s="39"/>
      <c r="B682" s="39"/>
      <c r="C682" s="39"/>
      <c r="D682" s="39"/>
      <c r="E682" s="39"/>
      <c r="F682" s="39"/>
      <c r="G682" s="39"/>
      <c r="H682" s="39"/>
      <c r="I682" s="39"/>
      <c r="J682" s="39"/>
      <c r="K682" s="39"/>
      <c r="L682" s="39"/>
      <c r="M682" s="39"/>
      <c r="N682" s="39"/>
      <c r="O682" s="39"/>
    </row>
    <row r="683" spans="1:15">
      <c r="A683" s="39"/>
      <c r="B683" s="39"/>
      <c r="C683" s="39"/>
      <c r="D683" s="39"/>
      <c r="E683" s="39"/>
      <c r="F683" s="39"/>
      <c r="G683" s="39"/>
      <c r="H683" s="39"/>
      <c r="I683" s="39"/>
      <c r="J683" s="39"/>
      <c r="K683" s="39"/>
      <c r="L683" s="39"/>
      <c r="M683" s="39"/>
      <c r="N683" s="39"/>
      <c r="O683" s="39"/>
    </row>
    <row r="684" spans="1:15">
      <c r="A684" s="39"/>
      <c r="B684" s="39"/>
      <c r="C684" s="39"/>
      <c r="D684" s="39"/>
      <c r="E684" s="39"/>
      <c r="F684" s="39"/>
      <c r="G684" s="39"/>
      <c r="H684" s="39"/>
      <c r="I684" s="39"/>
      <c r="J684" s="39"/>
      <c r="K684" s="39"/>
      <c r="L684" s="39"/>
      <c r="M684" s="39"/>
      <c r="N684" s="39"/>
      <c r="O684" s="39"/>
    </row>
    <row r="685" spans="1:15">
      <c r="A685" s="39"/>
      <c r="B685" s="39"/>
      <c r="C685" s="39"/>
      <c r="D685" s="39"/>
      <c r="E685" s="39"/>
      <c r="F685" s="39"/>
      <c r="G685" s="39"/>
      <c r="H685" s="39"/>
      <c r="I685" s="39"/>
      <c r="J685" s="39"/>
      <c r="K685" s="39"/>
      <c r="L685" s="39"/>
      <c r="M685" s="39"/>
      <c r="N685" s="39"/>
      <c r="O685" s="39"/>
    </row>
    <row r="686" spans="1:15">
      <c r="A686" s="39"/>
      <c r="B686" s="39"/>
      <c r="C686" s="39"/>
      <c r="D686" s="39"/>
      <c r="E686" s="39"/>
      <c r="F686" s="39"/>
      <c r="G686" s="39"/>
      <c r="H686" s="39"/>
      <c r="I686" s="39"/>
      <c r="J686" s="39"/>
      <c r="K686" s="39"/>
      <c r="L686" s="39"/>
      <c r="M686" s="39"/>
      <c r="N686" s="39"/>
      <c r="O686" s="39"/>
    </row>
    <row r="687" spans="1:15">
      <c r="A687" s="39"/>
      <c r="B687" s="39"/>
      <c r="C687" s="39"/>
      <c r="D687" s="39"/>
      <c r="E687" s="39"/>
      <c r="F687" s="39"/>
      <c r="G687" s="39"/>
      <c r="H687" s="39"/>
      <c r="I687" s="39"/>
      <c r="J687" s="39"/>
      <c r="K687" s="39"/>
      <c r="L687" s="39"/>
      <c r="M687" s="39"/>
      <c r="N687" s="39"/>
      <c r="O687" s="39"/>
    </row>
    <row r="688" spans="1:15">
      <c r="A688" s="39"/>
      <c r="B688" s="39"/>
      <c r="C688" s="39"/>
      <c r="D688" s="39"/>
      <c r="E688" s="39"/>
      <c r="F688" s="39"/>
      <c r="G688" s="39"/>
      <c r="H688" s="39"/>
      <c r="I688" s="39"/>
      <c r="J688" s="39"/>
      <c r="K688" s="39"/>
      <c r="L688" s="39"/>
      <c r="M688" s="39"/>
      <c r="N688" s="39"/>
      <c r="O688" s="39"/>
    </row>
    <row r="689" spans="1:15">
      <c r="A689" s="39"/>
      <c r="B689" s="39"/>
      <c r="C689" s="39"/>
      <c r="D689" s="39"/>
      <c r="E689" s="39"/>
      <c r="F689" s="39"/>
      <c r="G689" s="39"/>
      <c r="H689" s="39"/>
      <c r="I689" s="39"/>
      <c r="J689" s="39"/>
      <c r="K689" s="39"/>
      <c r="L689" s="39"/>
      <c r="M689" s="39"/>
      <c r="N689" s="39"/>
      <c r="O689" s="39"/>
    </row>
    <row r="690" spans="1:15">
      <c r="A690" s="39"/>
      <c r="B690" s="39"/>
      <c r="C690" s="39"/>
      <c r="D690" s="39"/>
      <c r="E690" s="39"/>
      <c r="F690" s="39"/>
      <c r="G690" s="39"/>
      <c r="H690" s="39"/>
      <c r="I690" s="39"/>
      <c r="J690" s="39"/>
      <c r="K690" s="39"/>
      <c r="L690" s="39"/>
      <c r="M690" s="39"/>
      <c r="N690" s="39"/>
      <c r="O690" s="39"/>
    </row>
    <row r="691" spans="1:15">
      <c r="A691" s="39"/>
      <c r="B691" s="39"/>
      <c r="C691" s="39"/>
      <c r="D691" s="39"/>
      <c r="E691" s="39"/>
      <c r="F691" s="39"/>
      <c r="G691" s="39"/>
      <c r="H691" s="39"/>
      <c r="I691" s="39"/>
      <c r="J691" s="39"/>
      <c r="K691" s="39"/>
      <c r="L691" s="39"/>
      <c r="M691" s="39"/>
      <c r="N691" s="39"/>
      <c r="O691" s="39"/>
    </row>
    <row r="692" spans="1:15">
      <c r="A692" s="39"/>
      <c r="B692" s="39"/>
      <c r="C692" s="39"/>
      <c r="D692" s="39"/>
      <c r="E692" s="39"/>
      <c r="F692" s="39"/>
      <c r="G692" s="39"/>
      <c r="H692" s="39"/>
      <c r="I692" s="39"/>
      <c r="J692" s="39"/>
      <c r="K692" s="39"/>
      <c r="L692" s="39"/>
      <c r="M692" s="39"/>
      <c r="N692" s="39"/>
      <c r="O692" s="39"/>
    </row>
    <row r="693" spans="1:15">
      <c r="A693" s="39"/>
      <c r="B693" s="39"/>
      <c r="C693" s="39"/>
      <c r="D693" s="39"/>
      <c r="E693" s="39"/>
      <c r="F693" s="39"/>
      <c r="G693" s="39"/>
      <c r="H693" s="39"/>
      <c r="I693" s="39"/>
      <c r="J693" s="39"/>
      <c r="K693" s="39"/>
      <c r="L693" s="39"/>
      <c r="M693" s="39"/>
      <c r="N693" s="39"/>
      <c r="O693" s="39"/>
    </row>
    <row r="694" spans="1:15">
      <c r="A694" s="39"/>
      <c r="B694" s="39"/>
      <c r="C694" s="39"/>
      <c r="D694" s="39"/>
      <c r="E694" s="39"/>
      <c r="F694" s="39"/>
      <c r="G694" s="39"/>
      <c r="H694" s="39"/>
      <c r="I694" s="39"/>
      <c r="J694" s="39"/>
      <c r="K694" s="39"/>
      <c r="L694" s="39"/>
      <c r="M694" s="39"/>
      <c r="N694" s="39"/>
      <c r="O694" s="39"/>
    </row>
    <row r="695" spans="1:15">
      <c r="A695" s="39"/>
      <c r="B695" s="39"/>
      <c r="C695" s="39"/>
      <c r="D695" s="39"/>
      <c r="E695" s="39"/>
      <c r="F695" s="39"/>
      <c r="G695" s="39"/>
      <c r="H695" s="39"/>
      <c r="I695" s="39"/>
      <c r="J695" s="39"/>
      <c r="K695" s="39"/>
      <c r="L695" s="39"/>
      <c r="M695" s="39"/>
      <c r="N695" s="39"/>
      <c r="O695" s="39"/>
    </row>
    <row r="696" spans="1:15">
      <c r="A696" s="39"/>
      <c r="B696" s="39"/>
      <c r="C696" s="39"/>
      <c r="D696" s="39"/>
      <c r="E696" s="39"/>
      <c r="F696" s="39"/>
      <c r="G696" s="39"/>
      <c r="H696" s="39"/>
      <c r="I696" s="39"/>
      <c r="J696" s="39"/>
      <c r="K696" s="39"/>
      <c r="L696" s="39"/>
      <c r="M696" s="39"/>
      <c r="N696" s="39"/>
      <c r="O696" s="39"/>
    </row>
    <row r="697" spans="1:15">
      <c r="A697" s="39"/>
      <c r="B697" s="39"/>
      <c r="C697" s="39"/>
      <c r="D697" s="39"/>
      <c r="E697" s="39"/>
      <c r="F697" s="39"/>
      <c r="G697" s="39"/>
      <c r="H697" s="39"/>
      <c r="I697" s="39"/>
      <c r="J697" s="39"/>
      <c r="K697" s="39"/>
      <c r="L697" s="39"/>
      <c r="M697" s="39"/>
      <c r="N697" s="39"/>
      <c r="O697" s="39"/>
    </row>
    <row r="698" spans="1:15">
      <c r="A698" s="39"/>
      <c r="B698" s="39"/>
      <c r="C698" s="39"/>
      <c r="D698" s="39"/>
      <c r="E698" s="39"/>
      <c r="F698" s="39"/>
      <c r="G698" s="39"/>
      <c r="H698" s="39"/>
      <c r="I698" s="39"/>
      <c r="J698" s="39"/>
      <c r="K698" s="39"/>
      <c r="L698" s="39"/>
      <c r="M698" s="39"/>
      <c r="N698" s="39"/>
      <c r="O698" s="39"/>
    </row>
    <row r="699" spans="1:15">
      <c r="A699" s="39"/>
      <c r="B699" s="39"/>
      <c r="C699" s="39"/>
      <c r="D699" s="39"/>
      <c r="E699" s="39"/>
      <c r="F699" s="39"/>
      <c r="G699" s="39"/>
      <c r="H699" s="39"/>
      <c r="I699" s="39"/>
      <c r="J699" s="39"/>
      <c r="K699" s="39"/>
      <c r="L699" s="39"/>
      <c r="M699" s="39"/>
      <c r="N699" s="39"/>
      <c r="O699" s="39"/>
    </row>
    <row r="700" spans="1:15">
      <c r="A700" s="39"/>
      <c r="B700" s="39"/>
      <c r="C700" s="39"/>
      <c r="D700" s="39"/>
      <c r="E700" s="39"/>
      <c r="F700" s="39"/>
      <c r="G700" s="39"/>
      <c r="H700" s="39"/>
      <c r="I700" s="39"/>
      <c r="J700" s="39"/>
      <c r="K700" s="39"/>
      <c r="L700" s="39"/>
      <c r="M700" s="39"/>
      <c r="N700" s="39"/>
      <c r="O700" s="39"/>
    </row>
    <row r="701" spans="1:15">
      <c r="A701" s="39"/>
      <c r="B701" s="39"/>
      <c r="C701" s="39"/>
      <c r="D701" s="39"/>
      <c r="E701" s="39"/>
      <c r="F701" s="39"/>
      <c r="G701" s="39"/>
      <c r="H701" s="39"/>
      <c r="I701" s="39"/>
      <c r="J701" s="39"/>
      <c r="K701" s="39"/>
      <c r="L701" s="39"/>
      <c r="M701" s="39"/>
      <c r="N701" s="39"/>
      <c r="O701" s="39"/>
    </row>
    <row r="702" spans="1:15">
      <c r="A702" s="39"/>
      <c r="B702" s="39"/>
      <c r="C702" s="39"/>
      <c r="D702" s="39"/>
      <c r="E702" s="39"/>
      <c r="F702" s="39"/>
      <c r="G702" s="39"/>
      <c r="H702" s="39"/>
      <c r="I702" s="39"/>
      <c r="J702" s="39"/>
      <c r="K702" s="39"/>
      <c r="L702" s="39"/>
      <c r="M702" s="39"/>
      <c r="N702" s="39"/>
      <c r="O702" s="39"/>
    </row>
    <row r="703" spans="1:15">
      <c r="A703" s="39"/>
      <c r="B703" s="39"/>
      <c r="C703" s="39"/>
      <c r="D703" s="39"/>
      <c r="E703" s="39"/>
      <c r="F703" s="39"/>
      <c r="G703" s="39"/>
      <c r="H703" s="39"/>
      <c r="I703" s="39"/>
      <c r="J703" s="39"/>
      <c r="K703" s="39"/>
      <c r="L703" s="39"/>
      <c r="M703" s="39"/>
      <c r="N703" s="39"/>
      <c r="O703" s="39"/>
    </row>
    <row r="704" spans="1:15">
      <c r="A704" s="39"/>
      <c r="B704" s="39"/>
      <c r="C704" s="39"/>
      <c r="D704" s="39"/>
      <c r="E704" s="39"/>
      <c r="F704" s="39"/>
      <c r="G704" s="39"/>
      <c r="H704" s="39"/>
      <c r="I704" s="39"/>
      <c r="J704" s="39"/>
      <c r="K704" s="39"/>
      <c r="L704" s="39"/>
      <c r="M704" s="39"/>
      <c r="N704" s="39"/>
      <c r="O704" s="39"/>
    </row>
    <row r="705" spans="1:15">
      <c r="A705" s="39"/>
      <c r="B705" s="39"/>
      <c r="C705" s="39"/>
      <c r="D705" s="39"/>
      <c r="E705" s="39"/>
      <c r="F705" s="39"/>
      <c r="G705" s="39"/>
      <c r="H705" s="39"/>
      <c r="I705" s="39"/>
      <c r="J705" s="39"/>
      <c r="K705" s="39"/>
      <c r="L705" s="39"/>
      <c r="M705" s="39"/>
      <c r="N705" s="39"/>
      <c r="O705" s="39"/>
    </row>
    <row r="706" spans="1:15">
      <c r="A706" s="39"/>
      <c r="B706" s="39"/>
      <c r="C706" s="39"/>
      <c r="D706" s="39"/>
      <c r="E706" s="39"/>
      <c r="F706" s="39"/>
      <c r="G706" s="39"/>
      <c r="H706" s="39"/>
      <c r="I706" s="39"/>
      <c r="J706" s="39"/>
      <c r="K706" s="39"/>
      <c r="L706" s="39"/>
      <c r="M706" s="39"/>
      <c r="N706" s="39"/>
      <c r="O706" s="39"/>
    </row>
    <row r="707" spans="1:15">
      <c r="A707" s="39"/>
      <c r="B707" s="39"/>
      <c r="C707" s="39"/>
      <c r="D707" s="39"/>
      <c r="E707" s="39"/>
      <c r="F707" s="39"/>
      <c r="G707" s="39"/>
      <c r="H707" s="39"/>
      <c r="I707" s="39"/>
      <c r="J707" s="39"/>
      <c r="K707" s="39"/>
      <c r="L707" s="39"/>
      <c r="M707" s="39"/>
      <c r="N707" s="39"/>
      <c r="O707" s="39"/>
    </row>
    <row r="708" spans="1:15">
      <c r="A708" s="39"/>
      <c r="B708" s="39"/>
      <c r="C708" s="39"/>
      <c r="D708" s="39"/>
      <c r="E708" s="39"/>
      <c r="F708" s="39"/>
      <c r="G708" s="39"/>
      <c r="H708" s="39"/>
      <c r="I708" s="39"/>
      <c r="J708" s="39"/>
      <c r="K708" s="39"/>
      <c r="L708" s="39"/>
      <c r="M708" s="39"/>
      <c r="N708" s="39"/>
      <c r="O708" s="39"/>
    </row>
    <row r="709" spans="1:15">
      <c r="A709" s="39"/>
      <c r="B709" s="39"/>
      <c r="C709" s="39"/>
      <c r="D709" s="39"/>
      <c r="E709" s="39"/>
      <c r="F709" s="39"/>
      <c r="G709" s="39"/>
      <c r="H709" s="39"/>
      <c r="I709" s="39"/>
      <c r="J709" s="39"/>
      <c r="K709" s="39"/>
      <c r="L709" s="39"/>
      <c r="M709" s="39"/>
      <c r="N709" s="39"/>
      <c r="O709" s="39"/>
    </row>
    <row r="710" spans="1:15">
      <c r="A710" s="39"/>
      <c r="B710" s="39"/>
      <c r="C710" s="39"/>
      <c r="D710" s="39"/>
      <c r="E710" s="39"/>
      <c r="F710" s="39"/>
      <c r="G710" s="39"/>
      <c r="H710" s="39"/>
      <c r="I710" s="39"/>
      <c r="J710" s="39"/>
      <c r="K710" s="39"/>
      <c r="L710" s="39"/>
      <c r="M710" s="39"/>
      <c r="N710" s="39"/>
      <c r="O710" s="39"/>
    </row>
    <row r="711" spans="1:15">
      <c r="A711" s="39"/>
      <c r="B711" s="39"/>
      <c r="C711" s="39"/>
      <c r="D711" s="39"/>
      <c r="E711" s="39"/>
      <c r="F711" s="39"/>
      <c r="G711" s="39"/>
      <c r="H711" s="39"/>
      <c r="I711" s="39"/>
      <c r="J711" s="39"/>
      <c r="K711" s="39"/>
      <c r="L711" s="39"/>
      <c r="M711" s="39"/>
      <c r="N711" s="39"/>
      <c r="O711" s="39"/>
    </row>
    <row r="712" spans="1:15">
      <c r="A712" s="39"/>
      <c r="B712" s="39"/>
      <c r="C712" s="39"/>
      <c r="D712" s="39"/>
      <c r="E712" s="39"/>
      <c r="F712" s="39"/>
      <c r="G712" s="39"/>
      <c r="H712" s="39"/>
      <c r="I712" s="39"/>
      <c r="J712" s="39"/>
      <c r="K712" s="39"/>
      <c r="L712" s="39"/>
      <c r="M712" s="39"/>
      <c r="N712" s="39"/>
      <c r="O712" s="39"/>
    </row>
    <row r="713" spans="1:15">
      <c r="A713" s="39"/>
      <c r="B713" s="39"/>
      <c r="C713" s="39"/>
      <c r="D713" s="39"/>
      <c r="E713" s="39"/>
      <c r="F713" s="39"/>
      <c r="G713" s="39"/>
      <c r="H713" s="39"/>
      <c r="I713" s="39"/>
      <c r="J713" s="39"/>
      <c r="K713" s="39"/>
      <c r="L713" s="39"/>
      <c r="M713" s="39"/>
      <c r="N713" s="39"/>
      <c r="O713" s="39"/>
    </row>
    <row r="714" spans="1:15">
      <c r="A714" s="39"/>
      <c r="B714" s="39"/>
      <c r="C714" s="39"/>
      <c r="D714" s="39"/>
      <c r="E714" s="39"/>
      <c r="F714" s="39"/>
      <c r="G714" s="39"/>
      <c r="H714" s="39"/>
      <c r="I714" s="39"/>
      <c r="J714" s="39"/>
      <c r="K714" s="39"/>
      <c r="L714" s="39"/>
      <c r="M714" s="39"/>
      <c r="N714" s="39"/>
      <c r="O714" s="39"/>
    </row>
    <row r="715" spans="1:15">
      <c r="A715" s="39"/>
      <c r="B715" s="39"/>
      <c r="C715" s="39"/>
      <c r="D715" s="39"/>
      <c r="E715" s="39"/>
      <c r="F715" s="39"/>
      <c r="G715" s="39"/>
      <c r="H715" s="39"/>
      <c r="I715" s="39"/>
      <c r="J715" s="39"/>
      <c r="K715" s="39"/>
      <c r="L715" s="39"/>
      <c r="M715" s="39"/>
      <c r="N715" s="39"/>
      <c r="O715" s="39"/>
    </row>
    <row r="716" spans="1:15">
      <c r="A716" s="39"/>
      <c r="B716" s="39"/>
      <c r="C716" s="39"/>
      <c r="D716" s="39"/>
      <c r="E716" s="39"/>
      <c r="F716" s="39"/>
      <c r="G716" s="39"/>
      <c r="H716" s="39"/>
      <c r="I716" s="39"/>
      <c r="J716" s="39"/>
      <c r="K716" s="39"/>
      <c r="L716" s="39"/>
      <c r="M716" s="39"/>
      <c r="N716" s="39"/>
      <c r="O716" s="39"/>
    </row>
    <row r="717" spans="1:15">
      <c r="A717" s="39"/>
      <c r="B717" s="39"/>
      <c r="C717" s="39"/>
      <c r="D717" s="39"/>
      <c r="E717" s="39"/>
      <c r="F717" s="39"/>
      <c r="G717" s="39"/>
      <c r="H717" s="39"/>
      <c r="I717" s="39"/>
      <c r="J717" s="39"/>
      <c r="K717" s="39"/>
      <c r="L717" s="39"/>
      <c r="M717" s="39"/>
      <c r="N717" s="39"/>
      <c r="O717" s="39"/>
    </row>
    <row r="718" spans="1:15">
      <c r="A718" s="39"/>
      <c r="B718" s="39"/>
      <c r="C718" s="39"/>
      <c r="D718" s="39"/>
      <c r="E718" s="39"/>
      <c r="F718" s="39"/>
      <c r="G718" s="39"/>
      <c r="H718" s="39"/>
      <c r="I718" s="39"/>
      <c r="J718" s="39"/>
      <c r="K718" s="39"/>
      <c r="L718" s="39"/>
      <c r="M718" s="39"/>
      <c r="N718" s="39"/>
      <c r="O718" s="39"/>
    </row>
    <row r="719" spans="1:15">
      <c r="A719" s="39"/>
      <c r="B719" s="39"/>
      <c r="C719" s="39"/>
      <c r="D719" s="39"/>
      <c r="E719" s="39"/>
      <c r="F719" s="39"/>
      <c r="G719" s="39"/>
      <c r="H719" s="39"/>
      <c r="I719" s="39"/>
      <c r="J719" s="39"/>
      <c r="K719" s="39"/>
      <c r="L719" s="39"/>
      <c r="M719" s="39"/>
      <c r="N719" s="39"/>
      <c r="O719" s="39"/>
    </row>
    <row r="720" spans="1:15">
      <c r="A720" s="39"/>
      <c r="B720" s="39"/>
      <c r="C720" s="39"/>
      <c r="D720" s="39"/>
      <c r="E720" s="39"/>
      <c r="F720" s="39"/>
      <c r="G720" s="39"/>
      <c r="H720" s="39"/>
      <c r="I720" s="39"/>
      <c r="J720" s="39"/>
      <c r="K720" s="39"/>
      <c r="L720" s="39"/>
      <c r="M720" s="39"/>
      <c r="N720" s="39"/>
      <c r="O720" s="39"/>
    </row>
    <row r="721" spans="1:15">
      <c r="A721" s="39"/>
      <c r="B721" s="39"/>
      <c r="C721" s="39"/>
      <c r="D721" s="39"/>
      <c r="E721" s="39"/>
      <c r="F721" s="39"/>
      <c r="G721" s="39"/>
      <c r="H721" s="39"/>
      <c r="I721" s="39"/>
      <c r="J721" s="39"/>
      <c r="K721" s="39"/>
      <c r="L721" s="39"/>
      <c r="M721" s="39"/>
      <c r="N721" s="39"/>
      <c r="O721" s="39"/>
    </row>
    <row r="722" spans="1:15">
      <c r="A722" s="39"/>
      <c r="B722" s="39"/>
      <c r="C722" s="39"/>
      <c r="D722" s="39"/>
      <c r="E722" s="39"/>
      <c r="F722" s="39"/>
      <c r="G722" s="39"/>
      <c r="H722" s="39"/>
      <c r="I722" s="39"/>
      <c r="J722" s="39"/>
      <c r="K722" s="39"/>
      <c r="L722" s="39"/>
      <c r="M722" s="39"/>
      <c r="N722" s="39"/>
      <c r="O722" s="39"/>
    </row>
    <row r="723" spans="1:15">
      <c r="A723" s="39"/>
      <c r="B723" s="39"/>
      <c r="C723" s="39"/>
      <c r="D723" s="39"/>
      <c r="E723" s="39"/>
      <c r="F723" s="39"/>
      <c r="G723" s="39"/>
      <c r="H723" s="39"/>
      <c r="I723" s="39"/>
      <c r="J723" s="39"/>
      <c r="K723" s="39"/>
      <c r="L723" s="39"/>
      <c r="M723" s="39"/>
      <c r="N723" s="39"/>
      <c r="O723" s="39"/>
    </row>
    <row r="724" spans="1:15">
      <c r="A724" s="39"/>
      <c r="B724" s="39"/>
      <c r="C724" s="39"/>
      <c r="D724" s="39"/>
      <c r="E724" s="39"/>
      <c r="F724" s="39"/>
      <c r="G724" s="39"/>
      <c r="H724" s="39"/>
      <c r="I724" s="39"/>
      <c r="J724" s="39"/>
      <c r="K724" s="39"/>
      <c r="L724" s="39"/>
      <c r="M724" s="39"/>
      <c r="N724" s="39"/>
      <c r="O724" s="39"/>
    </row>
    <row r="725" spans="1:15">
      <c r="A725" s="39"/>
      <c r="B725" s="39"/>
      <c r="C725" s="39"/>
      <c r="D725" s="39"/>
      <c r="E725" s="39"/>
      <c r="F725" s="39"/>
      <c r="G725" s="39"/>
      <c r="H725" s="39"/>
      <c r="I725" s="39"/>
      <c r="J725" s="39"/>
      <c r="K725" s="39"/>
      <c r="L725" s="39"/>
      <c r="M725" s="39"/>
      <c r="N725" s="39"/>
      <c r="O725" s="39"/>
    </row>
    <row r="726" spans="1:15">
      <c r="A726" s="39"/>
      <c r="B726" s="39"/>
      <c r="C726" s="39"/>
      <c r="D726" s="39"/>
      <c r="E726" s="39"/>
      <c r="F726" s="39"/>
      <c r="G726" s="39"/>
      <c r="H726" s="39"/>
      <c r="I726" s="39"/>
      <c r="J726" s="39"/>
      <c r="K726" s="39"/>
      <c r="L726" s="39"/>
      <c r="M726" s="39"/>
      <c r="N726" s="39"/>
      <c r="O726" s="39"/>
    </row>
    <row r="727" spans="1:15">
      <c r="A727" s="39"/>
      <c r="B727" s="39"/>
      <c r="C727" s="39"/>
      <c r="D727" s="39"/>
      <c r="E727" s="39"/>
      <c r="F727" s="39"/>
      <c r="G727" s="39"/>
      <c r="H727" s="39"/>
      <c r="I727" s="39"/>
      <c r="J727" s="39"/>
      <c r="K727" s="39"/>
      <c r="L727" s="39"/>
      <c r="M727" s="39"/>
      <c r="N727" s="39"/>
      <c r="O727" s="39"/>
    </row>
    <row r="728" spans="1:15">
      <c r="A728" s="39"/>
      <c r="B728" s="39"/>
      <c r="C728" s="39"/>
      <c r="D728" s="39"/>
      <c r="E728" s="39"/>
      <c r="F728" s="39"/>
      <c r="G728" s="39"/>
      <c r="H728" s="39"/>
      <c r="I728" s="39"/>
      <c r="J728" s="39"/>
      <c r="K728" s="39"/>
      <c r="L728" s="39"/>
      <c r="M728" s="39"/>
      <c r="N728" s="39"/>
      <c r="O728" s="39"/>
    </row>
    <row r="729" spans="1:15">
      <c r="A729" s="39"/>
      <c r="B729" s="39"/>
      <c r="C729" s="39"/>
      <c r="D729" s="39"/>
      <c r="E729" s="39"/>
      <c r="F729" s="39"/>
      <c r="G729" s="39"/>
      <c r="H729" s="39"/>
      <c r="I729" s="39"/>
      <c r="J729" s="39"/>
      <c r="K729" s="39"/>
      <c r="L729" s="39"/>
      <c r="M729" s="39"/>
      <c r="N729" s="39"/>
      <c r="O729" s="39"/>
    </row>
    <row r="730" spans="1:15">
      <c r="A730" s="39"/>
      <c r="B730" s="39"/>
      <c r="C730" s="39"/>
      <c r="D730" s="39"/>
      <c r="E730" s="39"/>
      <c r="F730" s="39"/>
      <c r="G730" s="39"/>
      <c r="H730" s="39"/>
      <c r="I730" s="39"/>
      <c r="J730" s="39"/>
      <c r="K730" s="39"/>
      <c r="L730" s="39"/>
      <c r="M730" s="39"/>
      <c r="N730" s="39"/>
      <c r="O730" s="39"/>
    </row>
    <row r="731" spans="1:15">
      <c r="A731" s="39"/>
      <c r="B731" s="39"/>
      <c r="C731" s="39"/>
      <c r="D731" s="39"/>
      <c r="E731" s="39"/>
      <c r="F731" s="39"/>
      <c r="G731" s="39"/>
      <c r="H731" s="39"/>
      <c r="I731" s="39"/>
      <c r="J731" s="39"/>
      <c r="K731" s="39"/>
      <c r="L731" s="39"/>
      <c r="M731" s="39"/>
      <c r="N731" s="39"/>
      <c r="O731" s="39"/>
    </row>
    <row r="732" spans="1:15">
      <c r="A732" s="39"/>
      <c r="B732" s="39"/>
      <c r="C732" s="39"/>
      <c r="D732" s="39"/>
      <c r="E732" s="39"/>
      <c r="F732" s="39"/>
      <c r="G732" s="39"/>
      <c r="H732" s="39"/>
      <c r="I732" s="39"/>
      <c r="J732" s="39"/>
      <c r="K732" s="39"/>
      <c r="L732" s="39"/>
      <c r="M732" s="39"/>
      <c r="N732" s="39"/>
      <c r="O732" s="39"/>
    </row>
    <row r="733" spans="1:15">
      <c r="A733" s="39"/>
      <c r="B733" s="39"/>
      <c r="C733" s="39"/>
      <c r="D733" s="39"/>
      <c r="E733" s="39"/>
      <c r="F733" s="39"/>
      <c r="G733" s="39"/>
      <c r="H733" s="39"/>
      <c r="I733" s="39"/>
      <c r="J733" s="39"/>
      <c r="K733" s="39"/>
      <c r="L733" s="39"/>
      <c r="M733" s="39"/>
      <c r="N733" s="39"/>
      <c r="O733" s="39"/>
    </row>
    <row r="734" spans="1:15">
      <c r="A734" s="39"/>
      <c r="B734" s="39"/>
      <c r="C734" s="39"/>
      <c r="D734" s="39"/>
      <c r="E734" s="39"/>
      <c r="F734" s="39"/>
      <c r="G734" s="39"/>
      <c r="H734" s="39"/>
      <c r="I734" s="39"/>
      <c r="J734" s="39"/>
      <c r="K734" s="39"/>
      <c r="L734" s="39"/>
      <c r="M734" s="39"/>
      <c r="N734" s="39"/>
      <c r="O734" s="39"/>
    </row>
    <row r="735" spans="1:15">
      <c r="A735" s="39"/>
      <c r="B735" s="39"/>
      <c r="C735" s="39"/>
      <c r="D735" s="39"/>
      <c r="E735" s="39"/>
      <c r="F735" s="39"/>
      <c r="G735" s="39"/>
      <c r="H735" s="39"/>
      <c r="I735" s="39"/>
      <c r="J735" s="39"/>
      <c r="K735" s="39"/>
      <c r="L735" s="39"/>
      <c r="M735" s="39"/>
      <c r="N735" s="39"/>
      <c r="O735" s="39"/>
    </row>
    <row r="736" spans="1:15">
      <c r="A736" s="39"/>
      <c r="B736" s="39"/>
      <c r="C736" s="39"/>
      <c r="D736" s="39"/>
      <c r="E736" s="39"/>
      <c r="F736" s="39"/>
      <c r="G736" s="39"/>
      <c r="H736" s="39"/>
      <c r="I736" s="39"/>
      <c r="J736" s="39"/>
      <c r="K736" s="39"/>
      <c r="L736" s="39"/>
      <c r="M736" s="39"/>
      <c r="N736" s="39"/>
      <c r="O736" s="39"/>
    </row>
    <row r="737" spans="1:15">
      <c r="A737" s="39"/>
      <c r="B737" s="39"/>
      <c r="C737" s="39"/>
      <c r="D737" s="39"/>
      <c r="E737" s="39"/>
      <c r="F737" s="39"/>
      <c r="G737" s="39"/>
      <c r="H737" s="39"/>
      <c r="I737" s="39"/>
      <c r="J737" s="39"/>
      <c r="K737" s="39"/>
      <c r="L737" s="39"/>
      <c r="M737" s="39"/>
      <c r="N737" s="39"/>
      <c r="O737" s="39"/>
    </row>
    <row r="738" spans="1:15">
      <c r="A738" s="39"/>
      <c r="B738" s="39"/>
      <c r="C738" s="39"/>
      <c r="D738" s="39"/>
      <c r="E738" s="39"/>
      <c r="F738" s="39"/>
      <c r="G738" s="39"/>
      <c r="H738" s="39"/>
      <c r="I738" s="39"/>
      <c r="J738" s="39"/>
      <c r="K738" s="39"/>
      <c r="L738" s="39"/>
      <c r="M738" s="39"/>
      <c r="N738" s="39"/>
      <c r="O738" s="39"/>
    </row>
    <row r="739" spans="1:15">
      <c r="A739" s="39"/>
      <c r="B739" s="39"/>
      <c r="C739" s="39"/>
      <c r="D739" s="39"/>
      <c r="E739" s="39"/>
      <c r="F739" s="39"/>
      <c r="G739" s="39"/>
      <c r="H739" s="39"/>
      <c r="I739" s="39"/>
      <c r="J739" s="39"/>
      <c r="K739" s="39"/>
      <c r="L739" s="39"/>
      <c r="M739" s="39"/>
      <c r="N739" s="39"/>
      <c r="O739" s="39"/>
    </row>
    <row r="740" spans="1:15">
      <c r="A740" s="39"/>
      <c r="B740" s="39"/>
      <c r="C740" s="39"/>
      <c r="D740" s="39"/>
      <c r="E740" s="39"/>
      <c r="F740" s="39"/>
      <c r="G740" s="39"/>
      <c r="H740" s="39"/>
      <c r="I740" s="39"/>
      <c r="J740" s="39"/>
      <c r="K740" s="39"/>
      <c r="L740" s="39"/>
      <c r="M740" s="39"/>
      <c r="N740" s="39"/>
      <c r="O740" s="39"/>
    </row>
    <row r="741" spans="1:15">
      <c r="A741" s="39"/>
      <c r="B741" s="39"/>
      <c r="C741" s="39"/>
      <c r="D741" s="39"/>
      <c r="E741" s="39"/>
      <c r="F741" s="39"/>
      <c r="G741" s="39"/>
      <c r="H741" s="39"/>
      <c r="I741" s="39"/>
      <c r="J741" s="39"/>
      <c r="K741" s="39"/>
      <c r="L741" s="39"/>
      <c r="M741" s="39"/>
      <c r="N741" s="39"/>
      <c r="O741" s="39"/>
    </row>
    <row r="742" spans="1:15">
      <c r="A742" s="39"/>
      <c r="B742" s="39"/>
      <c r="C742" s="39"/>
      <c r="D742" s="39"/>
      <c r="E742" s="39"/>
      <c r="F742" s="39"/>
      <c r="G742" s="39"/>
      <c r="H742" s="39"/>
      <c r="I742" s="39"/>
      <c r="J742" s="39"/>
      <c r="K742" s="39"/>
      <c r="L742" s="39"/>
      <c r="M742" s="39"/>
      <c r="N742" s="39"/>
      <c r="O742" s="39"/>
    </row>
    <row r="743" spans="1:15">
      <c r="A743" s="39"/>
      <c r="B743" s="39"/>
      <c r="C743" s="39"/>
      <c r="D743" s="39"/>
      <c r="E743" s="39"/>
      <c r="F743" s="39"/>
      <c r="G743" s="39"/>
      <c r="H743" s="39"/>
      <c r="I743" s="39"/>
      <c r="J743" s="39"/>
      <c r="K743" s="39"/>
      <c r="L743" s="39"/>
      <c r="M743" s="39"/>
      <c r="N743" s="39"/>
      <c r="O743" s="39"/>
    </row>
    <row r="744" spans="1:15">
      <c r="A744" s="39"/>
      <c r="B744" s="39"/>
      <c r="C744" s="39"/>
      <c r="D744" s="39"/>
      <c r="E744" s="39"/>
      <c r="F744" s="39"/>
      <c r="G744" s="39"/>
      <c r="H744" s="39"/>
      <c r="I744" s="39"/>
      <c r="J744" s="39"/>
      <c r="K744" s="39"/>
      <c r="L744" s="39"/>
      <c r="M744" s="39"/>
      <c r="N744" s="39"/>
      <c r="O744" s="39"/>
    </row>
    <row r="745" spans="1:15">
      <c r="A745" s="39"/>
      <c r="B745" s="39"/>
      <c r="C745" s="39"/>
      <c r="D745" s="39"/>
      <c r="E745" s="39"/>
      <c r="F745" s="39"/>
      <c r="G745" s="39"/>
      <c r="H745" s="39"/>
      <c r="I745" s="39"/>
      <c r="J745" s="39"/>
      <c r="K745" s="39"/>
      <c r="L745" s="39"/>
      <c r="M745" s="39"/>
      <c r="N745" s="39"/>
      <c r="O745" s="39"/>
    </row>
    <row r="746" spans="1:15">
      <c r="A746" s="39"/>
      <c r="B746" s="39"/>
      <c r="C746" s="39"/>
      <c r="D746" s="39"/>
      <c r="E746" s="39"/>
      <c r="F746" s="39"/>
      <c r="G746" s="39"/>
      <c r="H746" s="39"/>
      <c r="I746" s="39"/>
      <c r="J746" s="39"/>
      <c r="K746" s="39"/>
      <c r="L746" s="39"/>
      <c r="M746" s="39"/>
      <c r="N746" s="39"/>
      <c r="O746" s="39"/>
    </row>
    <row r="747" spans="1:15">
      <c r="A747" s="39"/>
      <c r="B747" s="39"/>
      <c r="C747" s="39"/>
      <c r="D747" s="39"/>
      <c r="E747" s="39"/>
      <c r="F747" s="39"/>
      <c r="G747" s="39"/>
      <c r="H747" s="39"/>
      <c r="I747" s="39"/>
      <c r="J747" s="39"/>
      <c r="K747" s="39"/>
      <c r="L747" s="39"/>
      <c r="M747" s="39"/>
      <c r="N747" s="39"/>
      <c r="O747" s="39"/>
    </row>
    <row r="748" spans="1:15">
      <c r="A748" s="39"/>
      <c r="B748" s="39"/>
      <c r="C748" s="39"/>
      <c r="D748" s="39"/>
      <c r="E748" s="39"/>
      <c r="F748" s="39"/>
      <c r="G748" s="39"/>
      <c r="H748" s="39"/>
      <c r="I748" s="39"/>
      <c r="J748" s="39"/>
      <c r="K748" s="39"/>
      <c r="L748" s="39"/>
      <c r="M748" s="39"/>
      <c r="N748" s="39"/>
      <c r="O748" s="39"/>
    </row>
    <row r="749" spans="1:15">
      <c r="A749" s="39"/>
      <c r="B749" s="39"/>
      <c r="C749" s="39"/>
      <c r="D749" s="39"/>
      <c r="E749" s="39"/>
      <c r="F749" s="39"/>
      <c r="G749" s="39"/>
      <c r="H749" s="39"/>
      <c r="I749" s="39"/>
      <c r="J749" s="39"/>
      <c r="K749" s="39"/>
      <c r="L749" s="39"/>
      <c r="M749" s="39"/>
      <c r="N749" s="39"/>
      <c r="O749" s="39"/>
    </row>
    <row r="750" spans="1:15">
      <c r="A750" s="39"/>
      <c r="B750" s="39"/>
      <c r="C750" s="39"/>
      <c r="D750" s="39"/>
      <c r="E750" s="39"/>
      <c r="F750" s="39"/>
      <c r="G750" s="39"/>
      <c r="H750" s="39"/>
      <c r="I750" s="39"/>
      <c r="J750" s="39"/>
      <c r="K750" s="39"/>
      <c r="L750" s="39"/>
      <c r="M750" s="39"/>
      <c r="N750" s="39"/>
      <c r="O750" s="39"/>
    </row>
    <row r="751" spans="1:15">
      <c r="A751" s="39"/>
      <c r="B751" s="39"/>
      <c r="C751" s="39"/>
      <c r="D751" s="39"/>
      <c r="E751" s="39"/>
      <c r="F751" s="39"/>
      <c r="G751" s="39"/>
      <c r="H751" s="39"/>
      <c r="I751" s="39"/>
      <c r="J751" s="39"/>
      <c r="K751" s="39"/>
      <c r="L751" s="39"/>
      <c r="M751" s="39"/>
      <c r="N751" s="39"/>
      <c r="O751" s="39"/>
    </row>
    <row r="752" spans="1:15">
      <c r="A752" s="39"/>
      <c r="B752" s="39"/>
      <c r="C752" s="39"/>
      <c r="D752" s="39"/>
      <c r="E752" s="39"/>
      <c r="F752" s="39"/>
      <c r="G752" s="39"/>
      <c r="H752" s="39"/>
      <c r="I752" s="39"/>
      <c r="J752" s="39"/>
      <c r="K752" s="39"/>
      <c r="L752" s="39"/>
      <c r="M752" s="39"/>
      <c r="N752" s="39"/>
      <c r="O752" s="39"/>
    </row>
    <row r="753" spans="1:15">
      <c r="A753" s="39"/>
      <c r="B753" s="39"/>
      <c r="C753" s="39"/>
      <c r="D753" s="39"/>
      <c r="E753" s="39"/>
      <c r="F753" s="39"/>
      <c r="G753" s="39"/>
      <c r="H753" s="39"/>
      <c r="I753" s="39"/>
      <c r="J753" s="39"/>
      <c r="K753" s="39"/>
      <c r="L753" s="39"/>
      <c r="M753" s="39"/>
      <c r="N753" s="39"/>
      <c r="O753" s="39"/>
    </row>
    <row r="754" spans="1:15">
      <c r="A754" s="39"/>
      <c r="B754" s="39"/>
      <c r="C754" s="39"/>
      <c r="D754" s="39"/>
      <c r="E754" s="39"/>
      <c r="F754" s="39"/>
      <c r="G754" s="39"/>
      <c r="H754" s="39"/>
      <c r="I754" s="39"/>
      <c r="J754" s="39"/>
      <c r="K754" s="39"/>
      <c r="L754" s="39"/>
      <c r="M754" s="39"/>
      <c r="N754" s="39"/>
      <c r="O754" s="39"/>
    </row>
    <row r="755" spans="1:15">
      <c r="A755" s="39"/>
      <c r="B755" s="39"/>
      <c r="C755" s="39"/>
      <c r="D755" s="39"/>
      <c r="E755" s="39"/>
      <c r="F755" s="39"/>
      <c r="G755" s="39"/>
      <c r="H755" s="39"/>
      <c r="I755" s="39"/>
      <c r="J755" s="39"/>
      <c r="K755" s="39"/>
      <c r="L755" s="39"/>
      <c r="M755" s="39"/>
      <c r="N755" s="39"/>
      <c r="O755" s="39"/>
    </row>
    <row r="756" spans="1:15">
      <c r="A756" s="39"/>
      <c r="B756" s="39"/>
      <c r="C756" s="39"/>
      <c r="D756" s="39"/>
      <c r="E756" s="39"/>
      <c r="F756" s="39"/>
      <c r="G756" s="39"/>
      <c r="H756" s="39"/>
      <c r="I756" s="39"/>
      <c r="J756" s="39"/>
      <c r="K756" s="39"/>
      <c r="L756" s="39"/>
      <c r="M756" s="39"/>
      <c r="N756" s="39"/>
      <c r="O756" s="39"/>
    </row>
    <row r="757" spans="1:15">
      <c r="A757" s="39"/>
      <c r="B757" s="39"/>
      <c r="C757" s="39"/>
      <c r="D757" s="39"/>
      <c r="E757" s="39"/>
      <c r="F757" s="39"/>
      <c r="G757" s="39"/>
      <c r="H757" s="39"/>
      <c r="I757" s="39"/>
      <c r="J757" s="39"/>
      <c r="K757" s="39"/>
      <c r="L757" s="39"/>
      <c r="M757" s="39"/>
      <c r="N757" s="39"/>
      <c r="O757" s="39"/>
    </row>
    <row r="758" spans="1:15">
      <c r="A758" s="39"/>
      <c r="B758" s="39"/>
      <c r="C758" s="39"/>
      <c r="D758" s="39"/>
      <c r="E758" s="39"/>
      <c r="F758" s="39"/>
      <c r="G758" s="39"/>
      <c r="H758" s="39"/>
      <c r="I758" s="39"/>
      <c r="J758" s="39"/>
      <c r="K758" s="39"/>
      <c r="L758" s="39"/>
      <c r="M758" s="39"/>
      <c r="N758" s="39"/>
      <c r="O758" s="39"/>
    </row>
    <row r="759" spans="1:15">
      <c r="A759" s="39"/>
      <c r="B759" s="39"/>
      <c r="C759" s="39"/>
      <c r="D759" s="39"/>
      <c r="E759" s="39"/>
      <c r="F759" s="39"/>
      <c r="G759" s="39"/>
      <c r="H759" s="39"/>
      <c r="I759" s="39"/>
      <c r="J759" s="39"/>
      <c r="K759" s="39"/>
      <c r="L759" s="39"/>
      <c r="M759" s="39"/>
      <c r="N759" s="39"/>
      <c r="O759" s="39"/>
    </row>
    <row r="760" spans="1:15">
      <c r="A760" s="39"/>
      <c r="B760" s="39"/>
      <c r="C760" s="39"/>
      <c r="D760" s="39"/>
      <c r="E760" s="39"/>
      <c r="F760" s="39"/>
      <c r="G760" s="39"/>
      <c r="H760" s="39"/>
      <c r="I760" s="39"/>
      <c r="J760" s="39"/>
      <c r="K760" s="39"/>
      <c r="L760" s="39"/>
      <c r="M760" s="39"/>
      <c r="N760" s="39"/>
      <c r="O760" s="39"/>
    </row>
    <row r="761" spans="1:15">
      <c r="A761" s="39"/>
      <c r="B761" s="39"/>
      <c r="C761" s="39"/>
      <c r="D761" s="39"/>
      <c r="E761" s="39"/>
      <c r="F761" s="39"/>
      <c r="G761" s="39"/>
      <c r="H761" s="39"/>
      <c r="I761" s="39"/>
      <c r="J761" s="39"/>
      <c r="K761" s="39"/>
      <c r="L761" s="39"/>
      <c r="M761" s="39"/>
      <c r="N761" s="39"/>
      <c r="O761" s="39"/>
    </row>
    <row r="762" spans="1:15">
      <c r="A762" s="39"/>
      <c r="B762" s="39"/>
      <c r="C762" s="39"/>
      <c r="D762" s="39"/>
      <c r="E762" s="39"/>
      <c r="F762" s="39"/>
      <c r="G762" s="39"/>
      <c r="H762" s="39"/>
      <c r="I762" s="39"/>
      <c r="J762" s="39"/>
      <c r="K762" s="39"/>
      <c r="L762" s="39"/>
      <c r="M762" s="39"/>
      <c r="N762" s="39"/>
      <c r="O762" s="39"/>
    </row>
    <row r="763" spans="1:15">
      <c r="A763" s="39"/>
      <c r="B763" s="39"/>
      <c r="C763" s="39"/>
      <c r="D763" s="39"/>
      <c r="E763" s="39"/>
      <c r="F763" s="39"/>
      <c r="G763" s="39"/>
      <c r="H763" s="39"/>
      <c r="I763" s="39"/>
      <c r="J763" s="39"/>
      <c r="K763" s="39"/>
      <c r="L763" s="39"/>
      <c r="M763" s="39"/>
      <c r="N763" s="39"/>
      <c r="O763" s="39"/>
    </row>
    <row r="764" spans="1:15">
      <c r="A764" s="39"/>
      <c r="B764" s="39"/>
      <c r="C764" s="39"/>
      <c r="D764" s="39"/>
      <c r="E764" s="39"/>
      <c r="F764" s="39"/>
      <c r="G764" s="39"/>
      <c r="H764" s="39"/>
      <c r="I764" s="39"/>
      <c r="J764" s="39"/>
      <c r="K764" s="39"/>
      <c r="L764" s="39"/>
      <c r="M764" s="39"/>
      <c r="N764" s="39"/>
      <c r="O764" s="39"/>
    </row>
    <row r="765" spans="1:15">
      <c r="A765" s="39"/>
      <c r="B765" s="39"/>
      <c r="C765" s="39"/>
      <c r="D765" s="39"/>
      <c r="E765" s="39"/>
      <c r="F765" s="39"/>
      <c r="G765" s="39"/>
      <c r="H765" s="39"/>
      <c r="I765" s="39"/>
      <c r="J765" s="39"/>
      <c r="K765" s="39"/>
      <c r="L765" s="39"/>
      <c r="M765" s="39"/>
      <c r="N765" s="39"/>
      <c r="O765" s="39"/>
    </row>
    <row r="766" spans="1:15">
      <c r="A766" s="39"/>
      <c r="B766" s="39"/>
      <c r="C766" s="39"/>
      <c r="D766" s="39"/>
      <c r="E766" s="39"/>
      <c r="F766" s="39"/>
      <c r="G766" s="39"/>
      <c r="H766" s="39"/>
      <c r="I766" s="39"/>
      <c r="J766" s="39"/>
      <c r="K766" s="39"/>
      <c r="L766" s="39"/>
      <c r="M766" s="39"/>
      <c r="N766" s="39"/>
      <c r="O766" s="39"/>
    </row>
    <row r="767" spans="1:15">
      <c r="A767" s="39"/>
      <c r="B767" s="39"/>
      <c r="C767" s="39"/>
      <c r="D767" s="39"/>
      <c r="E767" s="39"/>
      <c r="F767" s="39"/>
      <c r="G767" s="39"/>
      <c r="H767" s="39"/>
      <c r="I767" s="39"/>
      <c r="J767" s="39"/>
      <c r="K767" s="39"/>
      <c r="L767" s="39"/>
      <c r="M767" s="39"/>
      <c r="N767" s="39"/>
      <c r="O767" s="39"/>
    </row>
    <row r="768" spans="1:15">
      <c r="A768" s="39"/>
      <c r="B768" s="39"/>
      <c r="C768" s="39"/>
      <c r="D768" s="39"/>
      <c r="E768" s="39"/>
      <c r="F768" s="39"/>
      <c r="G768" s="39"/>
      <c r="H768" s="39"/>
      <c r="I768" s="39"/>
      <c r="J768" s="39"/>
      <c r="K768" s="39"/>
      <c r="L768" s="39"/>
      <c r="M768" s="39"/>
      <c r="N768" s="39"/>
      <c r="O768" s="39"/>
    </row>
    <row r="769" spans="1:15">
      <c r="A769" s="39"/>
      <c r="B769" s="39"/>
      <c r="C769" s="39"/>
      <c r="D769" s="39"/>
      <c r="E769" s="39"/>
      <c r="F769" s="39"/>
      <c r="G769" s="39"/>
      <c r="H769" s="39"/>
      <c r="I769" s="39"/>
      <c r="J769" s="39"/>
      <c r="K769" s="39"/>
      <c r="L769" s="39"/>
      <c r="M769" s="39"/>
      <c r="N769" s="39"/>
      <c r="O769" s="39"/>
    </row>
    <row r="770" spans="1:15">
      <c r="A770" s="39"/>
      <c r="B770" s="39"/>
      <c r="C770" s="39"/>
      <c r="D770" s="39"/>
      <c r="E770" s="39"/>
      <c r="F770" s="39"/>
      <c r="G770" s="39"/>
      <c r="H770" s="39"/>
      <c r="I770" s="39"/>
      <c r="J770" s="39"/>
      <c r="K770" s="39"/>
      <c r="L770" s="39"/>
      <c r="M770" s="39"/>
      <c r="N770" s="39"/>
      <c r="O770" s="39"/>
    </row>
    <row r="771" spans="1:15">
      <c r="A771" s="39"/>
      <c r="B771" s="39"/>
      <c r="C771" s="39"/>
      <c r="D771" s="39"/>
      <c r="E771" s="39"/>
      <c r="F771" s="39"/>
      <c r="G771" s="39"/>
      <c r="H771" s="39"/>
      <c r="I771" s="39"/>
      <c r="J771" s="39"/>
      <c r="K771" s="39"/>
      <c r="L771" s="39"/>
      <c r="M771" s="39"/>
      <c r="N771" s="39"/>
      <c r="O771" s="39"/>
    </row>
    <row r="772" spans="1:15">
      <c r="A772" s="39"/>
      <c r="B772" s="39"/>
      <c r="C772" s="39"/>
      <c r="D772" s="39"/>
      <c r="E772" s="39"/>
      <c r="F772" s="39"/>
      <c r="G772" s="39"/>
      <c r="H772" s="39"/>
      <c r="I772" s="39"/>
      <c r="J772" s="39"/>
      <c r="K772" s="39"/>
      <c r="L772" s="39"/>
      <c r="M772" s="39"/>
      <c r="N772" s="39"/>
      <c r="O772" s="39"/>
    </row>
    <row r="773" spans="1:15">
      <c r="A773" s="39"/>
      <c r="B773" s="39"/>
      <c r="C773" s="39"/>
      <c r="D773" s="39"/>
      <c r="E773" s="39"/>
      <c r="F773" s="39"/>
      <c r="G773" s="39"/>
      <c r="H773" s="39"/>
      <c r="I773" s="39"/>
      <c r="J773" s="39"/>
      <c r="K773" s="39"/>
      <c r="L773" s="39"/>
      <c r="M773" s="39"/>
      <c r="N773" s="39"/>
      <c r="O773" s="39"/>
    </row>
    <row r="774" spans="1:15">
      <c r="A774" s="39"/>
      <c r="B774" s="39"/>
      <c r="C774" s="39"/>
      <c r="D774" s="39"/>
      <c r="E774" s="39"/>
      <c r="F774" s="39"/>
      <c r="G774" s="39"/>
      <c r="H774" s="39"/>
      <c r="I774" s="39"/>
      <c r="J774" s="39"/>
      <c r="K774" s="39"/>
      <c r="L774" s="39"/>
      <c r="M774" s="39"/>
      <c r="N774" s="39"/>
      <c r="O774" s="39"/>
    </row>
    <row r="775" spans="1:15">
      <c r="A775" s="39"/>
      <c r="B775" s="39"/>
      <c r="C775" s="39"/>
      <c r="D775" s="39"/>
      <c r="E775" s="39"/>
      <c r="F775" s="39"/>
      <c r="G775" s="39"/>
      <c r="H775" s="39"/>
      <c r="I775" s="39"/>
      <c r="J775" s="39"/>
      <c r="K775" s="39"/>
      <c r="L775" s="39"/>
      <c r="M775" s="39"/>
      <c r="N775" s="39"/>
      <c r="O775" s="39"/>
    </row>
    <row r="776" spans="1:15">
      <c r="A776" s="39"/>
      <c r="B776" s="39"/>
      <c r="C776" s="39"/>
      <c r="D776" s="39"/>
      <c r="E776" s="39"/>
      <c r="F776" s="39"/>
      <c r="G776" s="39"/>
      <c r="H776" s="39"/>
      <c r="I776" s="39"/>
      <c r="J776" s="39"/>
      <c r="K776" s="39"/>
      <c r="L776" s="39"/>
      <c r="M776" s="39"/>
      <c r="N776" s="39"/>
      <c r="O776" s="39"/>
    </row>
    <row r="777" spans="1:15">
      <c r="A777" s="39"/>
      <c r="B777" s="39"/>
      <c r="C777" s="39"/>
      <c r="D777" s="39"/>
      <c r="E777" s="39"/>
      <c r="F777" s="39"/>
      <c r="G777" s="39"/>
      <c r="H777" s="39"/>
      <c r="I777" s="39"/>
      <c r="J777" s="39"/>
      <c r="K777" s="39"/>
      <c r="L777" s="39"/>
      <c r="M777" s="39"/>
      <c r="N777" s="39"/>
      <c r="O777" s="39"/>
    </row>
    <row r="778" spans="1:15">
      <c r="A778" s="39"/>
      <c r="B778" s="39"/>
      <c r="C778" s="39"/>
      <c r="D778" s="39"/>
      <c r="E778" s="39"/>
      <c r="F778" s="39"/>
      <c r="G778" s="39"/>
      <c r="H778" s="39"/>
      <c r="I778" s="39"/>
      <c r="J778" s="39"/>
      <c r="K778" s="39"/>
      <c r="L778" s="39"/>
      <c r="M778" s="39"/>
      <c r="N778" s="39"/>
      <c r="O778" s="39"/>
    </row>
    <row r="779" spans="1:15">
      <c r="A779" s="39"/>
      <c r="B779" s="39"/>
      <c r="C779" s="39"/>
      <c r="D779" s="39"/>
      <c r="E779" s="39"/>
      <c r="F779" s="39"/>
      <c r="G779" s="39"/>
      <c r="H779" s="39"/>
      <c r="I779" s="39"/>
      <c r="J779" s="39"/>
      <c r="K779" s="39"/>
      <c r="L779" s="39"/>
      <c r="M779" s="39"/>
      <c r="N779" s="39"/>
      <c r="O779" s="39"/>
    </row>
    <row r="780" spans="1:15">
      <c r="A780" s="39"/>
      <c r="B780" s="39"/>
      <c r="C780" s="39"/>
      <c r="D780" s="39"/>
      <c r="E780" s="39"/>
      <c r="F780" s="39"/>
      <c r="G780" s="39"/>
      <c r="H780" s="39"/>
      <c r="I780" s="39"/>
      <c r="J780" s="39"/>
      <c r="K780" s="39"/>
      <c r="L780" s="39"/>
      <c r="M780" s="39"/>
      <c r="N780" s="39"/>
      <c r="O780" s="39"/>
    </row>
    <row r="781" spans="1:15">
      <c r="A781" s="39"/>
      <c r="B781" s="39"/>
      <c r="C781" s="39"/>
      <c r="D781" s="39"/>
      <c r="E781" s="39"/>
      <c r="F781" s="39"/>
      <c r="G781" s="39"/>
      <c r="H781" s="39"/>
      <c r="I781" s="39"/>
      <c r="J781" s="39"/>
      <c r="K781" s="39"/>
      <c r="L781" s="39"/>
      <c r="M781" s="39"/>
      <c r="N781" s="39"/>
      <c r="O781" s="39"/>
    </row>
    <row r="782" spans="1:15">
      <c r="A782" s="39"/>
      <c r="B782" s="39"/>
      <c r="C782" s="39"/>
      <c r="D782" s="39"/>
      <c r="E782" s="39"/>
      <c r="F782" s="39"/>
      <c r="G782" s="39"/>
      <c r="H782" s="39"/>
      <c r="I782" s="39"/>
      <c r="J782" s="39"/>
      <c r="K782" s="39"/>
      <c r="L782" s="39"/>
      <c r="M782" s="39"/>
      <c r="N782" s="39"/>
      <c r="O782" s="39"/>
    </row>
    <row r="783" spans="1:15">
      <c r="A783" s="39"/>
      <c r="B783" s="39"/>
      <c r="C783" s="39"/>
      <c r="D783" s="39"/>
      <c r="E783" s="39"/>
      <c r="F783" s="39"/>
      <c r="G783" s="39"/>
      <c r="H783" s="39"/>
      <c r="I783" s="39"/>
      <c r="J783" s="39"/>
      <c r="K783" s="39"/>
      <c r="L783" s="39"/>
      <c r="M783" s="39"/>
      <c r="N783" s="39"/>
      <c r="O783" s="39"/>
    </row>
    <row r="784" spans="1:15">
      <c r="A784" s="39"/>
      <c r="B784" s="39"/>
      <c r="C784" s="39"/>
      <c r="D784" s="39"/>
      <c r="E784" s="39"/>
      <c r="F784" s="39"/>
      <c r="G784" s="39"/>
      <c r="H784" s="39"/>
      <c r="I784" s="39"/>
      <c r="J784" s="39"/>
      <c r="K784" s="39"/>
      <c r="L784" s="39"/>
      <c r="M784" s="39"/>
      <c r="N784" s="39"/>
      <c r="O784" s="39"/>
    </row>
    <row r="785" spans="1:15">
      <c r="A785" s="39"/>
      <c r="B785" s="39"/>
      <c r="C785" s="39"/>
      <c r="D785" s="39"/>
      <c r="E785" s="39"/>
      <c r="F785" s="39"/>
      <c r="G785" s="39"/>
      <c r="H785" s="39"/>
      <c r="I785" s="39"/>
      <c r="J785" s="39"/>
      <c r="K785" s="39"/>
      <c r="L785" s="39"/>
      <c r="M785" s="39"/>
      <c r="N785" s="39"/>
      <c r="O785" s="39"/>
    </row>
    <row r="786" spans="1:15">
      <c r="A786" s="39"/>
      <c r="B786" s="39"/>
      <c r="C786" s="39"/>
      <c r="D786" s="39"/>
      <c r="E786" s="39"/>
      <c r="F786" s="39"/>
      <c r="G786" s="39"/>
      <c r="H786" s="39"/>
      <c r="I786" s="39"/>
      <c r="J786" s="39"/>
      <c r="K786" s="39"/>
      <c r="L786" s="39"/>
      <c r="M786" s="39"/>
      <c r="N786" s="39"/>
      <c r="O786" s="39"/>
    </row>
    <row r="787" spans="1:15">
      <c r="A787" s="39"/>
      <c r="B787" s="39"/>
      <c r="C787" s="39"/>
      <c r="D787" s="39"/>
      <c r="E787" s="39"/>
      <c r="F787" s="39"/>
      <c r="G787" s="39"/>
      <c r="H787" s="39"/>
      <c r="I787" s="39"/>
      <c r="J787" s="39"/>
      <c r="K787" s="39"/>
      <c r="L787" s="39"/>
      <c r="M787" s="39"/>
      <c r="N787" s="39"/>
      <c r="O787" s="39"/>
    </row>
    <row r="788" spans="1:15">
      <c r="A788" s="39"/>
      <c r="B788" s="39"/>
      <c r="C788" s="39"/>
      <c r="D788" s="39"/>
      <c r="E788" s="39"/>
      <c r="F788" s="39"/>
      <c r="G788" s="39"/>
      <c r="H788" s="39"/>
      <c r="I788" s="39"/>
      <c r="J788" s="39"/>
      <c r="K788" s="39"/>
      <c r="L788" s="39"/>
      <c r="M788" s="39"/>
      <c r="N788" s="39"/>
      <c r="O788" s="39"/>
    </row>
    <row r="789" spans="1:15">
      <c r="A789" s="39"/>
      <c r="B789" s="39"/>
      <c r="C789" s="39"/>
      <c r="D789" s="39"/>
      <c r="E789" s="39"/>
      <c r="F789" s="39"/>
      <c r="G789" s="39"/>
      <c r="H789" s="39"/>
      <c r="I789" s="39"/>
      <c r="J789" s="39"/>
      <c r="K789" s="39"/>
      <c r="L789" s="39"/>
      <c r="M789" s="39"/>
      <c r="N789" s="39"/>
      <c r="O789" s="39"/>
    </row>
    <row r="790" spans="1:15">
      <c r="A790" s="39"/>
      <c r="B790" s="39"/>
      <c r="C790" s="39"/>
      <c r="D790" s="39"/>
      <c r="E790" s="39"/>
      <c r="F790" s="39"/>
      <c r="G790" s="39"/>
      <c r="H790" s="39"/>
      <c r="I790" s="39"/>
      <c r="J790" s="39"/>
      <c r="K790" s="39"/>
      <c r="L790" s="39"/>
      <c r="M790" s="39"/>
      <c r="N790" s="39"/>
      <c r="O790" s="39"/>
    </row>
    <row r="791" spans="1:15">
      <c r="A791" s="39"/>
      <c r="B791" s="39"/>
      <c r="C791" s="39"/>
      <c r="D791" s="39"/>
      <c r="E791" s="39"/>
      <c r="F791" s="39"/>
      <c r="G791" s="39"/>
      <c r="H791" s="39"/>
      <c r="I791" s="39"/>
      <c r="J791" s="39"/>
      <c r="K791" s="39"/>
      <c r="L791" s="39"/>
      <c r="M791" s="39"/>
      <c r="N791" s="39"/>
      <c r="O791" s="39"/>
    </row>
    <row r="792" spans="1:15">
      <c r="A792" s="39"/>
      <c r="B792" s="39"/>
      <c r="C792" s="39"/>
      <c r="D792" s="39"/>
      <c r="E792" s="39"/>
      <c r="F792" s="39"/>
      <c r="G792" s="39"/>
      <c r="H792" s="39"/>
      <c r="I792" s="39"/>
      <c r="J792" s="39"/>
      <c r="K792" s="39"/>
      <c r="L792" s="39"/>
      <c r="M792" s="39"/>
      <c r="N792" s="39"/>
      <c r="O792" s="39"/>
    </row>
    <row r="793" spans="1:15">
      <c r="A793" s="39"/>
      <c r="B793" s="39"/>
      <c r="C793" s="39"/>
      <c r="D793" s="39"/>
      <c r="E793" s="39"/>
      <c r="F793" s="39"/>
      <c r="G793" s="39"/>
      <c r="H793" s="39"/>
      <c r="I793" s="39"/>
      <c r="J793" s="39"/>
      <c r="K793" s="39"/>
      <c r="L793" s="39"/>
      <c r="M793" s="39"/>
      <c r="N793" s="39"/>
      <c r="O793" s="39"/>
    </row>
    <row r="794" spans="1:15">
      <c r="A794" s="39"/>
      <c r="B794" s="39"/>
      <c r="C794" s="39"/>
      <c r="D794" s="39"/>
      <c r="E794" s="39"/>
      <c r="F794" s="39"/>
      <c r="G794" s="39"/>
      <c r="H794" s="39"/>
      <c r="I794" s="39"/>
      <c r="J794" s="39"/>
      <c r="K794" s="39"/>
      <c r="L794" s="39"/>
      <c r="M794" s="39"/>
      <c r="N794" s="39"/>
      <c r="O794" s="39"/>
    </row>
    <row r="795" spans="1:15">
      <c r="A795" s="39"/>
      <c r="B795" s="39"/>
      <c r="C795" s="39"/>
      <c r="D795" s="39"/>
      <c r="E795" s="39"/>
      <c r="F795" s="39"/>
      <c r="G795" s="39"/>
      <c r="H795" s="39"/>
      <c r="I795" s="39"/>
      <c r="J795" s="39"/>
      <c r="K795" s="39"/>
      <c r="L795" s="39"/>
      <c r="M795" s="39"/>
      <c r="N795" s="39"/>
      <c r="O795" s="39"/>
    </row>
    <row r="796" spans="1:15">
      <c r="A796" s="39"/>
      <c r="B796" s="39"/>
      <c r="C796" s="39"/>
      <c r="D796" s="39"/>
      <c r="E796" s="39"/>
      <c r="F796" s="39"/>
      <c r="G796" s="39"/>
      <c r="H796" s="39"/>
      <c r="I796" s="39"/>
      <c r="J796" s="39"/>
      <c r="K796" s="39"/>
      <c r="L796" s="39"/>
      <c r="M796" s="39"/>
      <c r="N796" s="39"/>
      <c r="O796" s="39"/>
    </row>
    <row r="797" spans="1:15">
      <c r="A797" s="39"/>
      <c r="B797" s="39"/>
      <c r="C797" s="39"/>
      <c r="D797" s="39"/>
      <c r="E797" s="39"/>
      <c r="F797" s="39"/>
      <c r="G797" s="39"/>
      <c r="H797" s="39"/>
      <c r="I797" s="39"/>
      <c r="J797" s="39"/>
      <c r="K797" s="39"/>
      <c r="L797" s="39"/>
      <c r="M797" s="39"/>
      <c r="N797" s="39"/>
      <c r="O797" s="39"/>
    </row>
    <row r="798" spans="1:15">
      <c r="A798" s="39"/>
      <c r="B798" s="39"/>
      <c r="C798" s="39"/>
      <c r="D798" s="39"/>
      <c r="E798" s="39"/>
      <c r="F798" s="39"/>
      <c r="G798" s="39"/>
      <c r="H798" s="39"/>
      <c r="I798" s="39"/>
      <c r="J798" s="39"/>
      <c r="K798" s="39"/>
      <c r="L798" s="39"/>
      <c r="M798" s="39"/>
      <c r="N798" s="39"/>
      <c r="O798" s="39"/>
    </row>
    <row r="799" spans="1:15">
      <c r="A799" s="39"/>
      <c r="B799" s="39"/>
      <c r="C799" s="39"/>
      <c r="D799" s="39"/>
      <c r="E799" s="39"/>
      <c r="F799" s="39"/>
      <c r="G799" s="39"/>
      <c r="H799" s="39"/>
      <c r="I799" s="39"/>
      <c r="J799" s="39"/>
      <c r="K799" s="39"/>
      <c r="L799" s="39"/>
      <c r="M799" s="39"/>
      <c r="N799" s="39"/>
      <c r="O799" s="39"/>
    </row>
    <row r="800" spans="1:15">
      <c r="A800" s="39"/>
      <c r="B800" s="39"/>
      <c r="C800" s="39"/>
      <c r="D800" s="39"/>
      <c r="E800" s="39"/>
      <c r="F800" s="39"/>
      <c r="G800" s="39"/>
      <c r="H800" s="39"/>
      <c r="I800" s="39"/>
      <c r="J800" s="39"/>
      <c r="K800" s="39"/>
      <c r="L800" s="39"/>
      <c r="M800" s="39"/>
      <c r="N800" s="39"/>
      <c r="O800" s="39"/>
    </row>
    <row r="801" spans="1:15">
      <c r="A801" s="39"/>
      <c r="B801" s="39"/>
      <c r="C801" s="39"/>
      <c r="D801" s="39"/>
      <c r="E801" s="39"/>
      <c r="F801" s="39"/>
      <c r="G801" s="39"/>
      <c r="H801" s="39"/>
      <c r="I801" s="39"/>
      <c r="J801" s="39"/>
      <c r="K801" s="39"/>
      <c r="L801" s="39"/>
      <c r="M801" s="39"/>
      <c r="N801" s="39"/>
      <c r="O801" s="39"/>
    </row>
    <row r="802" spans="1:15">
      <c r="A802" s="39"/>
      <c r="B802" s="39"/>
      <c r="C802" s="39"/>
      <c r="D802" s="39"/>
      <c r="E802" s="39"/>
      <c r="F802" s="39"/>
      <c r="G802" s="39"/>
      <c r="H802" s="39"/>
      <c r="I802" s="39"/>
      <c r="J802" s="39"/>
      <c r="K802" s="39"/>
      <c r="L802" s="39"/>
      <c r="M802" s="39"/>
      <c r="N802" s="39"/>
      <c r="O802" s="39"/>
    </row>
    <row r="803" spans="1:15">
      <c r="A803" s="39"/>
      <c r="B803" s="39"/>
      <c r="C803" s="39"/>
      <c r="D803" s="39"/>
      <c r="E803" s="39"/>
      <c r="F803" s="39"/>
      <c r="G803" s="39"/>
      <c r="H803" s="39"/>
      <c r="I803" s="39"/>
      <c r="J803" s="39"/>
      <c r="K803" s="39"/>
      <c r="L803" s="39"/>
      <c r="M803" s="39"/>
      <c r="N803" s="39"/>
      <c r="O803" s="39"/>
    </row>
    <row r="804" spans="1:15">
      <c r="A804" s="39"/>
      <c r="B804" s="39"/>
      <c r="C804" s="39"/>
      <c r="D804" s="39"/>
      <c r="E804" s="39"/>
      <c r="F804" s="39"/>
      <c r="G804" s="39"/>
      <c r="H804" s="39"/>
      <c r="I804" s="39"/>
      <c r="J804" s="39"/>
      <c r="K804" s="39"/>
      <c r="L804" s="39"/>
      <c r="M804" s="39"/>
      <c r="N804" s="39"/>
      <c r="O804" s="39"/>
    </row>
    <row r="805" spans="1:15">
      <c r="A805" s="39"/>
      <c r="B805" s="39"/>
      <c r="C805" s="39"/>
      <c r="D805" s="39"/>
      <c r="E805" s="39"/>
      <c r="F805" s="39"/>
      <c r="G805" s="39"/>
      <c r="H805" s="39"/>
      <c r="I805" s="39"/>
      <c r="J805" s="39"/>
      <c r="K805" s="39"/>
      <c r="L805" s="39"/>
      <c r="M805" s="39"/>
      <c r="N805" s="39"/>
      <c r="O805" s="39"/>
    </row>
    <row r="806" spans="1:15">
      <c r="A806" s="39"/>
      <c r="B806" s="39"/>
      <c r="C806" s="39"/>
      <c r="D806" s="39"/>
      <c r="E806" s="39"/>
      <c r="F806" s="39"/>
      <c r="G806" s="39"/>
      <c r="H806" s="39"/>
      <c r="I806" s="39"/>
      <c r="J806" s="39"/>
      <c r="K806" s="39"/>
      <c r="L806" s="39"/>
      <c r="M806" s="39"/>
      <c r="N806" s="39"/>
      <c r="O806" s="39"/>
    </row>
    <row r="807" spans="1:15">
      <c r="A807" s="39"/>
      <c r="B807" s="39"/>
      <c r="C807" s="39"/>
      <c r="D807" s="39"/>
      <c r="E807" s="39"/>
      <c r="F807" s="39"/>
      <c r="G807" s="39"/>
      <c r="H807" s="39"/>
      <c r="I807" s="39"/>
      <c r="J807" s="39"/>
      <c r="K807" s="39"/>
      <c r="L807" s="39"/>
      <c r="M807" s="39"/>
      <c r="N807" s="39"/>
      <c r="O807" s="39"/>
    </row>
    <row r="808" spans="1:15">
      <c r="A808" s="39"/>
      <c r="B808" s="39"/>
      <c r="C808" s="39"/>
      <c r="D808" s="39"/>
      <c r="E808" s="39"/>
      <c r="F808" s="39"/>
      <c r="G808" s="39"/>
      <c r="H808" s="39"/>
      <c r="I808" s="39"/>
      <c r="J808" s="39"/>
      <c r="K808" s="39"/>
      <c r="L808" s="39"/>
      <c r="M808" s="39"/>
      <c r="N808" s="39"/>
      <c r="O808" s="39"/>
    </row>
    <row r="809" spans="1:15">
      <c r="A809" s="39"/>
      <c r="B809" s="39"/>
      <c r="C809" s="39"/>
      <c r="D809" s="39"/>
      <c r="E809" s="39"/>
      <c r="F809" s="39"/>
      <c r="G809" s="39"/>
      <c r="H809" s="39"/>
      <c r="I809" s="39"/>
      <c r="J809" s="39"/>
      <c r="K809" s="39"/>
      <c r="L809" s="39"/>
      <c r="M809" s="39"/>
      <c r="N809" s="39"/>
      <c r="O809" s="39"/>
    </row>
    <row r="810" spans="1:15">
      <c r="A810" s="39"/>
      <c r="B810" s="39"/>
      <c r="C810" s="39"/>
      <c r="D810" s="39"/>
      <c r="E810" s="39"/>
      <c r="F810" s="39"/>
      <c r="G810" s="39"/>
      <c r="H810" s="39"/>
      <c r="I810" s="39"/>
      <c r="J810" s="39"/>
      <c r="K810" s="39"/>
      <c r="L810" s="39"/>
      <c r="M810" s="39"/>
      <c r="N810" s="39"/>
      <c r="O810" s="39"/>
    </row>
    <row r="811" spans="1:15">
      <c r="A811" s="39"/>
      <c r="B811" s="39"/>
      <c r="C811" s="39"/>
      <c r="D811" s="39"/>
      <c r="E811" s="39"/>
      <c r="F811" s="39"/>
      <c r="G811" s="39"/>
      <c r="H811" s="39"/>
      <c r="I811" s="39"/>
      <c r="J811" s="39"/>
      <c r="K811" s="39"/>
      <c r="L811" s="39"/>
      <c r="M811" s="39"/>
      <c r="N811" s="39"/>
      <c r="O811" s="39"/>
    </row>
    <row r="812" spans="1:15">
      <c r="A812" s="39"/>
      <c r="B812" s="39"/>
      <c r="C812" s="39"/>
      <c r="D812" s="39"/>
      <c r="E812" s="39"/>
      <c r="F812" s="39"/>
      <c r="G812" s="39"/>
      <c r="H812" s="39"/>
      <c r="I812" s="39"/>
      <c r="J812" s="39"/>
      <c r="K812" s="39"/>
      <c r="L812" s="39"/>
      <c r="M812" s="39"/>
      <c r="N812" s="39"/>
      <c r="O812" s="39"/>
    </row>
    <row r="813" spans="1:15">
      <c r="A813" s="39"/>
      <c r="B813" s="39"/>
      <c r="C813" s="39"/>
      <c r="D813" s="39"/>
      <c r="E813" s="39"/>
      <c r="F813" s="39"/>
      <c r="G813" s="39"/>
      <c r="H813" s="39"/>
      <c r="I813" s="39"/>
      <c r="J813" s="39"/>
      <c r="K813" s="39"/>
      <c r="L813" s="39"/>
      <c r="M813" s="39"/>
      <c r="N813" s="39"/>
      <c r="O813" s="39"/>
    </row>
    <row r="814" spans="1:15">
      <c r="A814" s="39"/>
      <c r="B814" s="39"/>
      <c r="C814" s="39"/>
      <c r="D814" s="39"/>
      <c r="E814" s="39"/>
      <c r="F814" s="39"/>
      <c r="G814" s="39"/>
      <c r="H814" s="39"/>
      <c r="I814" s="39"/>
      <c r="J814" s="39"/>
      <c r="K814" s="39"/>
      <c r="L814" s="39"/>
      <c r="M814" s="39"/>
      <c r="N814" s="39"/>
      <c r="O814" s="39"/>
    </row>
    <row r="815" spans="1:15">
      <c r="A815" s="39"/>
      <c r="B815" s="39"/>
      <c r="C815" s="39"/>
      <c r="D815" s="39"/>
      <c r="E815" s="39"/>
      <c r="F815" s="39"/>
      <c r="G815" s="39"/>
      <c r="H815" s="39"/>
      <c r="I815" s="39"/>
      <c r="J815" s="39"/>
      <c r="K815" s="39"/>
      <c r="L815" s="39"/>
      <c r="M815" s="39"/>
      <c r="N815" s="39"/>
      <c r="O815" s="39"/>
    </row>
    <row r="816" spans="1:15">
      <c r="A816" s="39"/>
      <c r="B816" s="39"/>
      <c r="C816" s="39"/>
      <c r="D816" s="39"/>
      <c r="E816" s="39"/>
      <c r="F816" s="39"/>
      <c r="G816" s="39"/>
      <c r="H816" s="39"/>
      <c r="I816" s="39"/>
      <c r="J816" s="39"/>
      <c r="K816" s="39"/>
      <c r="L816" s="39"/>
      <c r="M816" s="39"/>
      <c r="N816" s="39"/>
      <c r="O816" s="39"/>
    </row>
    <row r="817" spans="1:15">
      <c r="A817" s="39"/>
      <c r="B817" s="39"/>
      <c r="C817" s="39"/>
      <c r="D817" s="39"/>
      <c r="E817" s="39"/>
      <c r="F817" s="39"/>
      <c r="G817" s="39"/>
      <c r="H817" s="39"/>
      <c r="I817" s="39"/>
      <c r="J817" s="39"/>
      <c r="K817" s="39"/>
      <c r="L817" s="39"/>
      <c r="M817" s="39"/>
      <c r="N817" s="39"/>
      <c r="O817" s="39"/>
    </row>
    <row r="818" spans="1:15">
      <c r="A818" s="39"/>
      <c r="B818" s="39"/>
      <c r="C818" s="39"/>
      <c r="D818" s="39"/>
      <c r="E818" s="39"/>
      <c r="F818" s="39"/>
      <c r="G818" s="39"/>
      <c r="H818" s="39"/>
      <c r="I818" s="39"/>
      <c r="J818" s="39"/>
      <c r="K818" s="39"/>
      <c r="L818" s="39"/>
      <c r="M818" s="39"/>
      <c r="N818" s="39"/>
      <c r="O818" s="39"/>
    </row>
    <row r="819" spans="1:15">
      <c r="A819" s="39"/>
      <c r="B819" s="39"/>
      <c r="C819" s="39"/>
      <c r="D819" s="39"/>
      <c r="E819" s="39"/>
      <c r="F819" s="39"/>
      <c r="G819" s="39"/>
      <c r="H819" s="39"/>
      <c r="I819" s="39"/>
      <c r="J819" s="39"/>
      <c r="K819" s="39"/>
      <c r="L819" s="39"/>
      <c r="M819" s="39"/>
      <c r="N819" s="39"/>
      <c r="O819" s="39"/>
    </row>
    <row r="820" spans="1:15">
      <c r="A820" s="39"/>
      <c r="B820" s="39"/>
      <c r="C820" s="39"/>
      <c r="D820" s="39"/>
      <c r="E820" s="39"/>
      <c r="F820" s="39"/>
      <c r="G820" s="39"/>
      <c r="H820" s="39"/>
      <c r="I820" s="39"/>
      <c r="J820" s="39"/>
      <c r="K820" s="39"/>
      <c r="L820" s="39"/>
      <c r="M820" s="39"/>
      <c r="N820" s="39"/>
      <c r="O820" s="39"/>
    </row>
    <row r="821" spans="1:15">
      <c r="A821" s="39"/>
      <c r="B821" s="39"/>
      <c r="C821" s="39"/>
      <c r="D821" s="39"/>
      <c r="E821" s="39"/>
      <c r="F821" s="39"/>
      <c r="G821" s="39"/>
      <c r="H821" s="39"/>
      <c r="I821" s="39"/>
      <c r="J821" s="39"/>
      <c r="K821" s="39"/>
      <c r="L821" s="39"/>
      <c r="M821" s="39"/>
      <c r="N821" s="39"/>
      <c r="O821" s="39"/>
    </row>
    <row r="822" spans="1:15">
      <c r="A822" s="39"/>
      <c r="B822" s="39"/>
      <c r="C822" s="39"/>
      <c r="D822" s="39"/>
      <c r="E822" s="39"/>
      <c r="F822" s="39"/>
      <c r="G822" s="39"/>
      <c r="H822" s="39"/>
      <c r="I822" s="39"/>
      <c r="J822" s="39"/>
      <c r="K822" s="39"/>
      <c r="L822" s="39"/>
      <c r="M822" s="39"/>
      <c r="N822" s="39"/>
      <c r="O822" s="39"/>
    </row>
    <row r="823" spans="1:15">
      <c r="A823" s="39"/>
      <c r="B823" s="39"/>
      <c r="C823" s="39"/>
      <c r="D823" s="39"/>
      <c r="E823" s="39"/>
      <c r="F823" s="39"/>
      <c r="G823" s="39"/>
      <c r="H823" s="39"/>
      <c r="I823" s="39"/>
      <c r="J823" s="39"/>
      <c r="K823" s="39"/>
      <c r="L823" s="39"/>
      <c r="M823" s="39"/>
      <c r="N823" s="39"/>
      <c r="O823" s="39"/>
    </row>
    <row r="824" spans="1:15">
      <c r="A824" s="39"/>
      <c r="B824" s="39"/>
      <c r="C824" s="39"/>
      <c r="D824" s="39"/>
      <c r="E824" s="39"/>
      <c r="F824" s="39"/>
      <c r="G824" s="39"/>
      <c r="H824" s="39"/>
      <c r="I824" s="39"/>
      <c r="J824" s="39"/>
      <c r="K824" s="39"/>
      <c r="L824" s="39"/>
      <c r="M824" s="39"/>
      <c r="N824" s="39"/>
      <c r="O824" s="39"/>
    </row>
    <row r="825" spans="1:15">
      <c r="A825" s="39"/>
      <c r="B825" s="39"/>
      <c r="C825" s="39"/>
      <c r="D825" s="39"/>
      <c r="E825" s="39"/>
      <c r="F825" s="39"/>
      <c r="G825" s="39"/>
      <c r="H825" s="39"/>
      <c r="I825" s="39"/>
      <c r="J825" s="39"/>
      <c r="K825" s="39"/>
      <c r="L825" s="39"/>
      <c r="M825" s="39"/>
      <c r="N825" s="39"/>
      <c r="O825" s="39"/>
    </row>
    <row r="826" spans="1:15">
      <c r="A826" s="39"/>
      <c r="B826" s="39"/>
      <c r="C826" s="39"/>
      <c r="D826" s="39"/>
      <c r="E826" s="39"/>
      <c r="F826" s="39"/>
      <c r="G826" s="39"/>
      <c r="H826" s="39"/>
      <c r="I826" s="39"/>
      <c r="J826" s="39"/>
      <c r="K826" s="39"/>
      <c r="L826" s="39"/>
      <c r="M826" s="39"/>
      <c r="N826" s="39"/>
      <c r="O826" s="39"/>
    </row>
    <row r="827" spans="1:15">
      <c r="A827" s="39"/>
      <c r="B827" s="39"/>
      <c r="C827" s="39"/>
      <c r="D827" s="39"/>
      <c r="E827" s="39"/>
      <c r="F827" s="39"/>
      <c r="G827" s="39"/>
      <c r="H827" s="39"/>
      <c r="I827" s="39"/>
      <c r="J827" s="39"/>
      <c r="K827" s="39"/>
      <c r="L827" s="39"/>
      <c r="M827" s="39"/>
      <c r="N827" s="39"/>
      <c r="O827" s="39"/>
    </row>
    <row r="828" spans="1:15">
      <c r="A828" s="39"/>
      <c r="B828" s="39"/>
      <c r="C828" s="39"/>
      <c r="D828" s="39"/>
      <c r="E828" s="39"/>
      <c r="F828" s="39"/>
      <c r="G828" s="39"/>
      <c r="H828" s="39"/>
      <c r="I828" s="39"/>
      <c r="J828" s="39"/>
      <c r="K828" s="39"/>
      <c r="L828" s="39"/>
      <c r="M828" s="39"/>
      <c r="N828" s="39"/>
      <c r="O828" s="39"/>
    </row>
    <row r="829" spans="1:15">
      <c r="A829" s="39"/>
      <c r="B829" s="39"/>
      <c r="C829" s="39"/>
      <c r="D829" s="39"/>
      <c r="E829" s="39"/>
      <c r="F829" s="39"/>
      <c r="G829" s="39"/>
      <c r="H829" s="39"/>
      <c r="I829" s="39"/>
      <c r="J829" s="39"/>
      <c r="K829" s="39"/>
      <c r="L829" s="39"/>
      <c r="M829" s="39"/>
      <c r="N829" s="39"/>
      <c r="O829" s="39"/>
    </row>
    <row r="830" spans="1:15">
      <c r="A830" s="39"/>
      <c r="B830" s="39"/>
      <c r="C830" s="39"/>
      <c r="D830" s="39"/>
      <c r="E830" s="39"/>
      <c r="F830" s="39"/>
      <c r="G830" s="39"/>
      <c r="H830" s="39"/>
      <c r="I830" s="39"/>
      <c r="J830" s="39"/>
      <c r="K830" s="39"/>
      <c r="L830" s="39"/>
      <c r="M830" s="39"/>
      <c r="N830" s="39"/>
      <c r="O830" s="39"/>
    </row>
    <row r="831" spans="1:15">
      <c r="A831" s="39"/>
      <c r="B831" s="39"/>
      <c r="C831" s="39"/>
      <c r="D831" s="39"/>
      <c r="E831" s="39"/>
      <c r="F831" s="39"/>
      <c r="G831" s="39"/>
      <c r="H831" s="39"/>
      <c r="I831" s="39"/>
      <c r="J831" s="39"/>
      <c r="K831" s="39"/>
      <c r="L831" s="39"/>
      <c r="M831" s="39"/>
      <c r="N831" s="39"/>
      <c r="O831" s="39"/>
    </row>
    <row r="832" spans="1:15">
      <c r="A832" s="39"/>
      <c r="B832" s="39"/>
      <c r="C832" s="39"/>
      <c r="D832" s="39"/>
      <c r="E832" s="39"/>
      <c r="F832" s="39"/>
      <c r="G832" s="39"/>
      <c r="H832" s="39"/>
      <c r="I832" s="39"/>
      <c r="J832" s="39"/>
      <c r="K832" s="39"/>
      <c r="L832" s="39"/>
      <c r="M832" s="39"/>
      <c r="N832" s="39"/>
      <c r="O832" s="39"/>
    </row>
    <row r="833" spans="1:15">
      <c r="A833" s="39"/>
      <c r="B833" s="39"/>
      <c r="C833" s="39"/>
      <c r="D833" s="39"/>
      <c r="E833" s="39"/>
      <c r="F833" s="39"/>
      <c r="G833" s="39"/>
      <c r="H833" s="39"/>
      <c r="I833" s="39"/>
      <c r="J833" s="39"/>
      <c r="K833" s="39"/>
      <c r="L833" s="39"/>
      <c r="M833" s="39"/>
      <c r="N833" s="39"/>
      <c r="O833" s="39"/>
    </row>
    <row r="834" spans="1:15">
      <c r="A834" s="39"/>
      <c r="B834" s="39"/>
      <c r="C834" s="39"/>
      <c r="D834" s="39"/>
      <c r="E834" s="39"/>
      <c r="F834" s="39"/>
      <c r="G834" s="39"/>
      <c r="H834" s="39"/>
      <c r="I834" s="39"/>
      <c r="J834" s="39"/>
      <c r="K834" s="39"/>
      <c r="L834" s="39"/>
      <c r="M834" s="39"/>
      <c r="N834" s="39"/>
      <c r="O834" s="39"/>
    </row>
    <row r="835" spans="1:15">
      <c r="A835" s="39"/>
      <c r="B835" s="39"/>
      <c r="C835" s="39"/>
      <c r="D835" s="39"/>
      <c r="E835" s="39"/>
      <c r="F835" s="39"/>
      <c r="G835" s="39"/>
      <c r="H835" s="39"/>
      <c r="I835" s="39"/>
      <c r="J835" s="39"/>
      <c r="K835" s="39"/>
      <c r="L835" s="39"/>
      <c r="M835" s="39"/>
      <c r="N835" s="39"/>
      <c r="O835" s="39"/>
    </row>
    <row r="836" spans="1:15">
      <c r="A836" s="39"/>
      <c r="B836" s="39"/>
      <c r="C836" s="39"/>
      <c r="D836" s="39"/>
      <c r="E836" s="39"/>
      <c r="F836" s="39"/>
      <c r="G836" s="39"/>
      <c r="H836" s="39"/>
      <c r="I836" s="39"/>
      <c r="J836" s="39"/>
      <c r="K836" s="39"/>
      <c r="L836" s="39"/>
      <c r="M836" s="39"/>
      <c r="N836" s="39"/>
      <c r="O836" s="39"/>
    </row>
    <row r="837" spans="1:15">
      <c r="A837" s="39"/>
      <c r="B837" s="39"/>
      <c r="C837" s="39"/>
      <c r="D837" s="39"/>
      <c r="E837" s="39"/>
      <c r="F837" s="39"/>
      <c r="G837" s="39"/>
      <c r="H837" s="39"/>
      <c r="I837" s="39"/>
      <c r="J837" s="39"/>
      <c r="K837" s="39"/>
      <c r="L837" s="39"/>
      <c r="M837" s="39"/>
      <c r="N837" s="39"/>
      <c r="O837" s="39"/>
    </row>
    <row r="838" spans="1:15">
      <c r="A838" s="39"/>
      <c r="B838" s="39"/>
      <c r="C838" s="39"/>
      <c r="D838" s="39"/>
      <c r="E838" s="39"/>
      <c r="F838" s="39"/>
      <c r="G838" s="39"/>
      <c r="H838" s="39"/>
      <c r="I838" s="39"/>
      <c r="J838" s="39"/>
      <c r="K838" s="39"/>
      <c r="L838" s="39"/>
      <c r="M838" s="39"/>
      <c r="N838" s="39"/>
      <c r="O838" s="39"/>
    </row>
    <row r="839" spans="1:15">
      <c r="A839" s="39"/>
      <c r="B839" s="39"/>
      <c r="C839" s="39"/>
      <c r="D839" s="39"/>
      <c r="E839" s="39"/>
      <c r="F839" s="39"/>
      <c r="G839" s="39"/>
      <c r="H839" s="39"/>
      <c r="I839" s="39"/>
      <c r="J839" s="39"/>
      <c r="K839" s="39"/>
      <c r="L839" s="39"/>
      <c r="M839" s="39"/>
      <c r="N839" s="39"/>
      <c r="O839" s="39"/>
    </row>
    <row r="840" spans="1:15">
      <c r="A840" s="39"/>
      <c r="B840" s="39"/>
      <c r="C840" s="39"/>
      <c r="D840" s="39"/>
      <c r="E840" s="39"/>
      <c r="F840" s="39"/>
      <c r="G840" s="39"/>
      <c r="H840" s="39"/>
      <c r="I840" s="39"/>
      <c r="J840" s="39"/>
      <c r="K840" s="39"/>
      <c r="L840" s="39"/>
      <c r="M840" s="39"/>
      <c r="N840" s="39"/>
      <c r="O840" s="39"/>
    </row>
    <row r="841" spans="1:15">
      <c r="A841" s="39"/>
      <c r="B841" s="39"/>
      <c r="C841" s="39"/>
      <c r="D841" s="39"/>
      <c r="E841" s="39"/>
      <c r="F841" s="39"/>
      <c r="G841" s="39"/>
      <c r="H841" s="39"/>
      <c r="I841" s="39"/>
      <c r="J841" s="39"/>
      <c r="K841" s="39"/>
      <c r="L841" s="39"/>
      <c r="M841" s="39"/>
      <c r="N841" s="39"/>
      <c r="O841" s="39"/>
    </row>
    <row r="842" spans="1:15">
      <c r="A842" s="39"/>
      <c r="B842" s="39"/>
      <c r="C842" s="39"/>
      <c r="D842" s="39"/>
      <c r="E842" s="39"/>
      <c r="F842" s="39"/>
      <c r="G842" s="39"/>
      <c r="H842" s="39"/>
      <c r="I842" s="39"/>
      <c r="J842" s="39"/>
      <c r="K842" s="39"/>
      <c r="L842" s="39"/>
      <c r="M842" s="39"/>
      <c r="N842" s="39"/>
      <c r="O842" s="39"/>
    </row>
    <row r="843" spans="1:15">
      <c r="A843" s="39"/>
      <c r="B843" s="39"/>
      <c r="C843" s="39"/>
      <c r="D843" s="39"/>
      <c r="E843" s="39"/>
      <c r="F843" s="39"/>
      <c r="G843" s="39"/>
      <c r="H843" s="39"/>
      <c r="I843" s="39"/>
      <c r="J843" s="39"/>
      <c r="K843" s="39"/>
      <c r="L843" s="39"/>
      <c r="M843" s="39"/>
      <c r="N843" s="39"/>
      <c r="O843" s="39"/>
    </row>
    <row r="844" spans="1:15">
      <c r="A844" s="39"/>
      <c r="B844" s="39"/>
      <c r="C844" s="39"/>
      <c r="D844" s="39"/>
      <c r="E844" s="39"/>
      <c r="F844" s="39"/>
      <c r="G844" s="39"/>
      <c r="H844" s="39"/>
      <c r="I844" s="39"/>
      <c r="J844" s="39"/>
      <c r="K844" s="39"/>
      <c r="L844" s="39"/>
      <c r="M844" s="39"/>
      <c r="N844" s="39"/>
      <c r="O844" s="39"/>
    </row>
    <row r="845" spans="1:15">
      <c r="A845" s="39"/>
      <c r="B845" s="39"/>
      <c r="C845" s="39"/>
      <c r="D845" s="39"/>
      <c r="E845" s="39"/>
      <c r="F845" s="39"/>
      <c r="G845" s="39"/>
      <c r="H845" s="39"/>
      <c r="I845" s="39"/>
      <c r="J845" s="39"/>
      <c r="K845" s="39"/>
      <c r="L845" s="39"/>
      <c r="M845" s="39"/>
      <c r="N845" s="39"/>
      <c r="O845" s="39"/>
    </row>
    <row r="846" spans="1:15">
      <c r="A846" s="39"/>
      <c r="B846" s="39"/>
      <c r="C846" s="39"/>
      <c r="D846" s="39"/>
      <c r="E846" s="39"/>
      <c r="F846" s="39"/>
      <c r="G846" s="39"/>
      <c r="H846" s="39"/>
      <c r="I846" s="39"/>
      <c r="J846" s="39"/>
      <c r="K846" s="39"/>
      <c r="L846" s="39"/>
      <c r="M846" s="39"/>
      <c r="N846" s="39"/>
      <c r="O846" s="39"/>
    </row>
    <row r="847" spans="1:15">
      <c r="A847" s="39"/>
      <c r="B847" s="39"/>
      <c r="C847" s="39"/>
      <c r="D847" s="39"/>
      <c r="E847" s="39"/>
      <c r="F847" s="39"/>
      <c r="G847" s="39"/>
      <c r="H847" s="39"/>
      <c r="I847" s="39"/>
      <c r="J847" s="39"/>
      <c r="K847" s="39"/>
      <c r="L847" s="39"/>
      <c r="M847" s="39"/>
      <c r="N847" s="39"/>
      <c r="O847" s="39"/>
    </row>
    <row r="848" spans="1:15">
      <c r="A848" s="39"/>
      <c r="B848" s="39"/>
      <c r="C848" s="39"/>
      <c r="D848" s="39"/>
      <c r="E848" s="39"/>
      <c r="F848" s="39"/>
      <c r="G848" s="39"/>
      <c r="H848" s="39"/>
      <c r="I848" s="39"/>
      <c r="J848" s="39"/>
      <c r="K848" s="39"/>
      <c r="L848" s="39"/>
      <c r="M848" s="39"/>
      <c r="N848" s="39"/>
      <c r="O848" s="39"/>
    </row>
    <row r="849" spans="1:15">
      <c r="A849" s="39"/>
      <c r="B849" s="39"/>
      <c r="C849" s="39"/>
      <c r="D849" s="39"/>
      <c r="E849" s="39"/>
      <c r="F849" s="39"/>
      <c r="G849" s="39"/>
      <c r="H849" s="39"/>
      <c r="I849" s="39"/>
      <c r="J849" s="39"/>
      <c r="K849" s="39"/>
      <c r="L849" s="39"/>
      <c r="M849" s="39"/>
      <c r="N849" s="39"/>
      <c r="O849" s="39"/>
    </row>
    <row r="850" spans="1:15">
      <c r="A850" s="39"/>
      <c r="B850" s="39"/>
      <c r="C850" s="39"/>
      <c r="D850" s="39"/>
      <c r="E850" s="39"/>
      <c r="F850" s="39"/>
      <c r="G850" s="39"/>
      <c r="H850" s="39"/>
      <c r="I850" s="39"/>
      <c r="J850" s="39"/>
      <c r="K850" s="39"/>
      <c r="L850" s="39"/>
      <c r="M850" s="39"/>
      <c r="N850" s="39"/>
      <c r="O850" s="39"/>
    </row>
    <row r="851" spans="1:15">
      <c r="A851" s="39"/>
      <c r="B851" s="39"/>
      <c r="C851" s="39"/>
      <c r="D851" s="39"/>
      <c r="E851" s="39"/>
      <c r="F851" s="39"/>
      <c r="G851" s="39"/>
      <c r="H851" s="39"/>
      <c r="I851" s="39"/>
      <c r="J851" s="39"/>
      <c r="K851" s="39"/>
      <c r="L851" s="39"/>
      <c r="M851" s="39"/>
      <c r="N851" s="39"/>
      <c r="O851" s="39"/>
    </row>
    <row r="852" spans="1:15">
      <c r="A852" s="39"/>
      <c r="B852" s="39"/>
      <c r="C852" s="39"/>
      <c r="D852" s="39"/>
      <c r="E852" s="39"/>
      <c r="F852" s="39"/>
      <c r="G852" s="39"/>
      <c r="H852" s="39"/>
      <c r="I852" s="39"/>
      <c r="J852" s="39"/>
      <c r="K852" s="39"/>
      <c r="L852" s="39"/>
      <c r="M852" s="39"/>
      <c r="N852" s="39"/>
      <c r="O852" s="39"/>
    </row>
    <row r="853" spans="1:15">
      <c r="A853" s="39"/>
      <c r="B853" s="39"/>
      <c r="C853" s="39"/>
      <c r="D853" s="39"/>
      <c r="E853" s="39"/>
      <c r="F853" s="39"/>
      <c r="G853" s="39"/>
      <c r="H853" s="39"/>
      <c r="I853" s="39"/>
      <c r="J853" s="39"/>
      <c r="K853" s="39"/>
      <c r="L853" s="39"/>
      <c r="M853" s="39"/>
      <c r="N853" s="39"/>
      <c r="O853" s="39"/>
    </row>
    <row r="854" spans="1:15">
      <c r="A854" s="39"/>
      <c r="B854" s="39"/>
      <c r="C854" s="39"/>
      <c r="D854" s="39"/>
      <c r="E854" s="39"/>
      <c r="F854" s="39"/>
      <c r="G854" s="39"/>
      <c r="H854" s="39"/>
      <c r="I854" s="39"/>
      <c r="J854" s="39"/>
      <c r="K854" s="39"/>
      <c r="L854" s="39"/>
      <c r="M854" s="39"/>
      <c r="N854" s="39"/>
      <c r="O854" s="39"/>
    </row>
    <row r="855" spans="1:15">
      <c r="A855" s="39"/>
      <c r="B855" s="39"/>
      <c r="C855" s="39"/>
      <c r="D855" s="39"/>
      <c r="E855" s="39"/>
      <c r="F855" s="39"/>
      <c r="G855" s="39"/>
      <c r="H855" s="39"/>
      <c r="I855" s="39"/>
      <c r="J855" s="39"/>
      <c r="K855" s="39"/>
      <c r="L855" s="39"/>
      <c r="M855" s="39"/>
      <c r="N855" s="39"/>
      <c r="O855" s="39"/>
    </row>
    <row r="856" spans="1:15">
      <c r="A856" s="39"/>
      <c r="B856" s="39"/>
      <c r="C856" s="39"/>
      <c r="D856" s="39"/>
      <c r="E856" s="39"/>
      <c r="F856" s="39"/>
      <c r="G856" s="39"/>
      <c r="H856" s="39"/>
      <c r="I856" s="39"/>
      <c r="J856" s="39"/>
      <c r="K856" s="39"/>
      <c r="L856" s="39"/>
      <c r="M856" s="39"/>
      <c r="N856" s="39"/>
      <c r="O856" s="39"/>
    </row>
    <row r="857" spans="1:15">
      <c r="A857" s="39"/>
      <c r="B857" s="39"/>
      <c r="C857" s="39"/>
      <c r="D857" s="39"/>
      <c r="E857" s="39"/>
      <c r="F857" s="39"/>
      <c r="G857" s="39"/>
      <c r="H857" s="39"/>
      <c r="I857" s="39"/>
      <c r="J857" s="39"/>
      <c r="K857" s="39"/>
      <c r="L857" s="39"/>
      <c r="M857" s="39"/>
      <c r="N857" s="39"/>
      <c r="O857" s="39"/>
    </row>
    <row r="858" spans="1:15">
      <c r="A858" s="39"/>
      <c r="B858" s="39"/>
      <c r="C858" s="39"/>
      <c r="D858" s="39"/>
      <c r="E858" s="39"/>
      <c r="F858" s="39"/>
      <c r="G858" s="39"/>
      <c r="H858" s="39"/>
      <c r="I858" s="39"/>
      <c r="J858" s="39"/>
      <c r="K858" s="39"/>
      <c r="L858" s="39"/>
      <c r="M858" s="39"/>
      <c r="N858" s="39"/>
      <c r="O858" s="39"/>
    </row>
    <row r="859" spans="1:15">
      <c r="A859" s="39"/>
      <c r="B859" s="39"/>
      <c r="C859" s="39"/>
      <c r="D859" s="39"/>
      <c r="E859" s="39"/>
      <c r="F859" s="39"/>
      <c r="G859" s="39"/>
      <c r="H859" s="39"/>
      <c r="I859" s="39"/>
      <c r="J859" s="39"/>
      <c r="K859" s="39"/>
      <c r="L859" s="39"/>
      <c r="M859" s="39"/>
      <c r="N859" s="39"/>
      <c r="O859" s="39"/>
    </row>
    <row r="860" spans="1:15">
      <c r="A860" s="39"/>
      <c r="B860" s="39"/>
      <c r="C860" s="39"/>
      <c r="D860" s="39"/>
      <c r="E860" s="39"/>
      <c r="F860" s="39"/>
      <c r="G860" s="39"/>
      <c r="H860" s="39"/>
      <c r="I860" s="39"/>
      <c r="J860" s="39"/>
      <c r="K860" s="39"/>
      <c r="L860" s="39"/>
      <c r="M860" s="39"/>
      <c r="N860" s="39"/>
      <c r="O860" s="39"/>
    </row>
    <row r="861" spans="1:15">
      <c r="A861" s="39"/>
      <c r="B861" s="39"/>
      <c r="C861" s="39"/>
      <c r="D861" s="39"/>
      <c r="E861" s="39"/>
      <c r="F861" s="39"/>
      <c r="G861" s="39"/>
      <c r="H861" s="39"/>
      <c r="I861" s="39"/>
      <c r="J861" s="39"/>
      <c r="K861" s="39"/>
      <c r="L861" s="39"/>
      <c r="M861" s="39"/>
      <c r="N861" s="39"/>
      <c r="O861" s="39"/>
    </row>
    <row r="862" spans="1:15">
      <c r="A862" s="39"/>
      <c r="B862" s="39"/>
      <c r="C862" s="39"/>
      <c r="D862" s="39"/>
      <c r="E862" s="39"/>
      <c r="F862" s="39"/>
      <c r="G862" s="39"/>
      <c r="H862" s="39"/>
      <c r="I862" s="39"/>
      <c r="J862" s="39"/>
      <c r="K862" s="39"/>
      <c r="L862" s="39"/>
      <c r="M862" s="39"/>
      <c r="N862" s="39"/>
      <c r="O862" s="39"/>
    </row>
    <row r="863" spans="1:15">
      <c r="A863" s="39"/>
      <c r="B863" s="39"/>
      <c r="C863" s="39"/>
      <c r="D863" s="39"/>
      <c r="E863" s="39"/>
      <c r="F863" s="39"/>
      <c r="G863" s="39"/>
      <c r="H863" s="39"/>
      <c r="I863" s="39"/>
      <c r="J863" s="39"/>
      <c r="K863" s="39"/>
      <c r="L863" s="39"/>
      <c r="M863" s="39"/>
      <c r="N863" s="39"/>
      <c r="O863" s="39"/>
    </row>
    <row r="864" spans="1:15">
      <c r="A864" s="39"/>
      <c r="B864" s="39"/>
      <c r="C864" s="39"/>
      <c r="D864" s="39"/>
      <c r="E864" s="39"/>
      <c r="F864" s="39"/>
      <c r="G864" s="39"/>
      <c r="H864" s="39"/>
      <c r="I864" s="39"/>
      <c r="J864" s="39"/>
      <c r="K864" s="39"/>
      <c r="L864" s="39"/>
      <c r="M864" s="39"/>
      <c r="N864" s="39"/>
      <c r="O864" s="39"/>
    </row>
    <row r="865" spans="1:15">
      <c r="A865" s="39"/>
      <c r="B865" s="39"/>
      <c r="C865" s="39"/>
      <c r="D865" s="39"/>
      <c r="E865" s="39"/>
      <c r="F865" s="39"/>
      <c r="G865" s="39"/>
      <c r="H865" s="39"/>
      <c r="I865" s="39"/>
      <c r="J865" s="39"/>
      <c r="K865" s="39"/>
      <c r="L865" s="39"/>
      <c r="M865" s="39"/>
      <c r="N865" s="39"/>
      <c r="O865" s="39"/>
    </row>
    <row r="866" spans="1:15">
      <c r="A866" s="39"/>
      <c r="B866" s="39"/>
      <c r="C866" s="39"/>
      <c r="D866" s="39"/>
      <c r="E866" s="39"/>
      <c r="F866" s="39"/>
      <c r="G866" s="39"/>
      <c r="H866" s="39"/>
      <c r="I866" s="39"/>
      <c r="J866" s="39"/>
      <c r="K866" s="39"/>
      <c r="L866" s="39"/>
      <c r="M866" s="39"/>
      <c r="N866" s="39"/>
      <c r="O866" s="39"/>
    </row>
    <row r="867" spans="1:15">
      <c r="A867" s="39"/>
      <c r="B867" s="39"/>
      <c r="C867" s="39"/>
      <c r="D867" s="39"/>
      <c r="E867" s="39"/>
      <c r="F867" s="39"/>
      <c r="G867" s="39"/>
      <c r="H867" s="39"/>
      <c r="I867" s="39"/>
      <c r="J867" s="39"/>
      <c r="K867" s="39"/>
      <c r="L867" s="39"/>
      <c r="M867" s="39"/>
      <c r="N867" s="39"/>
      <c r="O867" s="39"/>
    </row>
    <row r="868" spans="1:15">
      <c r="A868" s="39"/>
      <c r="B868" s="39"/>
      <c r="C868" s="39"/>
      <c r="D868" s="39"/>
      <c r="E868" s="39"/>
      <c r="F868" s="39"/>
      <c r="G868" s="39"/>
      <c r="H868" s="39"/>
      <c r="I868" s="39"/>
      <c r="J868" s="39"/>
      <c r="K868" s="39"/>
      <c r="L868" s="39"/>
      <c r="M868" s="39"/>
      <c r="N868" s="39"/>
      <c r="O868" s="39"/>
    </row>
    <row r="869" spans="1:15">
      <c r="A869" s="39"/>
      <c r="B869" s="39"/>
      <c r="C869" s="39"/>
      <c r="D869" s="39"/>
      <c r="E869" s="39"/>
      <c r="F869" s="39"/>
      <c r="G869" s="39"/>
      <c r="H869" s="39"/>
      <c r="I869" s="39"/>
      <c r="J869" s="39"/>
      <c r="K869" s="39"/>
      <c r="L869" s="39"/>
      <c r="M869" s="39"/>
      <c r="N869" s="39"/>
      <c r="O869" s="39"/>
    </row>
    <row r="870" spans="1:15">
      <c r="A870" s="39"/>
      <c r="B870" s="39"/>
      <c r="C870" s="39"/>
      <c r="D870" s="39"/>
      <c r="E870" s="39"/>
      <c r="F870" s="39"/>
      <c r="G870" s="39"/>
      <c r="H870" s="39"/>
      <c r="I870" s="39"/>
      <c r="J870" s="39"/>
      <c r="K870" s="39"/>
      <c r="L870" s="39"/>
      <c r="M870" s="39"/>
      <c r="N870" s="39"/>
      <c r="O870" s="39"/>
    </row>
    <row r="871" spans="1:15">
      <c r="A871" s="39"/>
      <c r="B871" s="39"/>
      <c r="C871" s="39"/>
      <c r="D871" s="39"/>
      <c r="E871" s="39"/>
      <c r="F871" s="39"/>
      <c r="G871" s="39"/>
      <c r="H871" s="39"/>
      <c r="I871" s="39"/>
      <c r="J871" s="39"/>
      <c r="K871" s="39"/>
      <c r="L871" s="39"/>
      <c r="M871" s="39"/>
      <c r="N871" s="39"/>
      <c r="O871" s="39"/>
    </row>
    <row r="872" spans="1:15">
      <c r="A872" s="39"/>
      <c r="B872" s="39"/>
      <c r="C872" s="39"/>
      <c r="D872" s="39"/>
      <c r="E872" s="39"/>
      <c r="F872" s="39"/>
      <c r="G872" s="39"/>
      <c r="H872" s="39"/>
      <c r="I872" s="39"/>
      <c r="J872" s="39"/>
      <c r="K872" s="39"/>
      <c r="L872" s="39"/>
      <c r="M872" s="39"/>
      <c r="N872" s="39"/>
      <c r="O872" s="39"/>
    </row>
    <row r="873" spans="1:15">
      <c r="A873" s="39"/>
      <c r="B873" s="39"/>
      <c r="C873" s="39"/>
      <c r="D873" s="39"/>
      <c r="E873" s="39"/>
      <c r="F873" s="39"/>
      <c r="G873" s="39"/>
      <c r="H873" s="39"/>
      <c r="I873" s="39"/>
      <c r="J873" s="39"/>
      <c r="K873" s="39"/>
      <c r="L873" s="39"/>
      <c r="M873" s="39"/>
      <c r="N873" s="39"/>
      <c r="O873" s="39"/>
    </row>
    <row r="874" spans="1:15">
      <c r="A874" s="39"/>
      <c r="B874" s="39"/>
      <c r="C874" s="39"/>
      <c r="D874" s="39"/>
      <c r="E874" s="39"/>
      <c r="F874" s="39"/>
      <c r="G874" s="39"/>
      <c r="H874" s="39"/>
      <c r="I874" s="39"/>
      <c r="J874" s="39"/>
      <c r="K874" s="39"/>
      <c r="L874" s="39"/>
      <c r="M874" s="39"/>
      <c r="N874" s="39"/>
      <c r="O874" s="39"/>
    </row>
    <row r="875" spans="1:15">
      <c r="A875" s="39"/>
      <c r="B875" s="39"/>
      <c r="C875" s="39"/>
      <c r="D875" s="39"/>
      <c r="E875" s="39"/>
      <c r="F875" s="39"/>
      <c r="G875" s="39"/>
      <c r="H875" s="39"/>
      <c r="I875" s="39"/>
      <c r="J875" s="39"/>
      <c r="K875" s="39"/>
      <c r="L875" s="39"/>
      <c r="M875" s="39"/>
      <c r="N875" s="39"/>
      <c r="O875" s="39"/>
    </row>
    <row r="876" spans="1:15">
      <c r="A876" s="39"/>
      <c r="B876" s="39"/>
      <c r="C876" s="39"/>
      <c r="D876" s="39"/>
      <c r="E876" s="39"/>
      <c r="F876" s="39"/>
      <c r="G876" s="39"/>
      <c r="H876" s="39"/>
      <c r="I876" s="39"/>
      <c r="J876" s="39"/>
      <c r="K876" s="39"/>
      <c r="L876" s="39"/>
      <c r="M876" s="39"/>
      <c r="N876" s="39"/>
      <c r="O876" s="39"/>
    </row>
    <row r="877" spans="1:15">
      <c r="A877" s="39"/>
      <c r="B877" s="39"/>
      <c r="C877" s="39"/>
      <c r="D877" s="39"/>
      <c r="E877" s="39"/>
      <c r="F877" s="39"/>
      <c r="G877" s="39"/>
      <c r="H877" s="39"/>
      <c r="I877" s="39"/>
      <c r="J877" s="39"/>
      <c r="K877" s="39"/>
      <c r="L877" s="39"/>
      <c r="M877" s="39"/>
      <c r="N877" s="39"/>
      <c r="O877" s="39"/>
    </row>
    <row r="878" spans="1:15">
      <c r="A878" s="39"/>
      <c r="B878" s="39"/>
      <c r="C878" s="39"/>
      <c r="D878" s="39"/>
      <c r="E878" s="39"/>
      <c r="F878" s="39"/>
      <c r="G878" s="39"/>
      <c r="H878" s="39"/>
      <c r="I878" s="39"/>
      <c r="J878" s="39"/>
      <c r="K878" s="39"/>
      <c r="L878" s="39"/>
      <c r="M878" s="39"/>
      <c r="N878" s="39"/>
      <c r="O878" s="39"/>
    </row>
    <row r="879" spans="1:15">
      <c r="A879" s="39"/>
      <c r="B879" s="39"/>
      <c r="C879" s="39"/>
      <c r="D879" s="39"/>
      <c r="E879" s="39"/>
      <c r="F879" s="39"/>
      <c r="G879" s="39"/>
      <c r="H879" s="39"/>
      <c r="I879" s="39"/>
      <c r="J879" s="39"/>
      <c r="K879" s="39"/>
      <c r="L879" s="39"/>
      <c r="M879" s="39"/>
      <c r="N879" s="39"/>
      <c r="O879" s="39"/>
    </row>
    <row r="880" spans="1:15">
      <c r="A880" s="39"/>
      <c r="B880" s="39"/>
      <c r="C880" s="39"/>
      <c r="D880" s="39"/>
      <c r="E880" s="39"/>
      <c r="F880" s="39"/>
      <c r="G880" s="39"/>
      <c r="H880" s="39"/>
      <c r="I880" s="39"/>
      <c r="J880" s="39"/>
      <c r="K880" s="39"/>
      <c r="L880" s="39"/>
      <c r="M880" s="39"/>
      <c r="N880" s="39"/>
      <c r="O880" s="39"/>
    </row>
    <row r="881" spans="1:15">
      <c r="A881" s="39"/>
      <c r="B881" s="39"/>
      <c r="C881" s="39"/>
      <c r="D881" s="39"/>
      <c r="E881" s="39"/>
      <c r="F881" s="39"/>
      <c r="G881" s="39"/>
      <c r="H881" s="39"/>
      <c r="I881" s="39"/>
      <c r="J881" s="39"/>
      <c r="K881" s="39"/>
      <c r="L881" s="39"/>
      <c r="M881" s="39"/>
      <c r="N881" s="39"/>
      <c r="O881" s="39"/>
    </row>
    <row r="882" spans="1:15">
      <c r="A882" s="39"/>
      <c r="B882" s="39"/>
      <c r="C882" s="39"/>
      <c r="D882" s="39"/>
      <c r="E882" s="39"/>
      <c r="F882" s="39"/>
      <c r="G882" s="39"/>
      <c r="H882" s="39"/>
      <c r="I882" s="39"/>
      <c r="J882" s="39"/>
      <c r="K882" s="39"/>
      <c r="L882" s="39"/>
      <c r="M882" s="39"/>
      <c r="N882" s="39"/>
      <c r="O882" s="39"/>
    </row>
    <row r="883" spans="1:15">
      <c r="A883" s="39"/>
      <c r="B883" s="39"/>
      <c r="C883" s="39"/>
      <c r="D883" s="39"/>
      <c r="E883" s="39"/>
      <c r="F883" s="39"/>
      <c r="G883" s="39"/>
      <c r="H883" s="39"/>
      <c r="I883" s="39"/>
      <c r="J883" s="39"/>
      <c r="K883" s="39"/>
      <c r="L883" s="39"/>
      <c r="M883" s="39"/>
      <c r="N883" s="39"/>
      <c r="O883" s="39"/>
    </row>
    <row r="884" spans="1:15">
      <c r="A884" s="39"/>
      <c r="B884" s="39"/>
      <c r="C884" s="39"/>
      <c r="D884" s="39"/>
      <c r="E884" s="39"/>
      <c r="F884" s="39"/>
      <c r="G884" s="39"/>
      <c r="H884" s="39"/>
      <c r="I884" s="39"/>
      <c r="J884" s="39"/>
      <c r="K884" s="39"/>
      <c r="L884" s="39"/>
      <c r="M884" s="39"/>
      <c r="N884" s="39"/>
      <c r="O884" s="39"/>
    </row>
    <row r="885" spans="1:15">
      <c r="A885" s="39"/>
      <c r="B885" s="39"/>
      <c r="C885" s="39"/>
      <c r="D885" s="39"/>
      <c r="E885" s="39"/>
      <c r="F885" s="39"/>
      <c r="G885" s="39"/>
      <c r="H885" s="39"/>
      <c r="I885" s="39"/>
      <c r="J885" s="39"/>
      <c r="K885" s="39"/>
      <c r="L885" s="39"/>
      <c r="M885" s="39"/>
      <c r="N885" s="39"/>
      <c r="O885" s="39"/>
    </row>
    <row r="886" spans="1:15">
      <c r="A886" s="39"/>
      <c r="B886" s="39"/>
      <c r="C886" s="39"/>
      <c r="D886" s="39"/>
      <c r="E886" s="39"/>
      <c r="F886" s="39"/>
      <c r="G886" s="39"/>
      <c r="H886" s="39"/>
      <c r="I886" s="39"/>
      <c r="J886" s="39"/>
      <c r="K886" s="39"/>
      <c r="L886" s="39"/>
      <c r="M886" s="39"/>
      <c r="N886" s="39"/>
      <c r="O886" s="39"/>
    </row>
    <row r="887" spans="1:15">
      <c r="A887" s="39"/>
      <c r="B887" s="39"/>
      <c r="C887" s="39"/>
      <c r="D887" s="39"/>
      <c r="E887" s="39"/>
      <c r="F887" s="39"/>
      <c r="G887" s="39"/>
      <c r="H887" s="39"/>
      <c r="I887" s="39"/>
      <c r="J887" s="39"/>
      <c r="K887" s="39"/>
      <c r="L887" s="39"/>
      <c r="M887" s="39"/>
      <c r="N887" s="39"/>
      <c r="O887" s="39"/>
    </row>
    <row r="888" spans="1:15">
      <c r="A888" s="39"/>
      <c r="B888" s="39"/>
      <c r="C888" s="39"/>
      <c r="D888" s="39"/>
      <c r="E888" s="39"/>
      <c r="F888" s="39"/>
      <c r="G888" s="39"/>
      <c r="H888" s="39"/>
      <c r="I888" s="39"/>
      <c r="J888" s="39"/>
      <c r="K888" s="39"/>
      <c r="L888" s="39"/>
      <c r="M888" s="39"/>
      <c r="N888" s="39"/>
      <c r="O888" s="39"/>
    </row>
    <row r="889" spans="1:15">
      <c r="A889" s="39"/>
      <c r="B889" s="39"/>
      <c r="C889" s="39"/>
      <c r="D889" s="39"/>
      <c r="E889" s="39"/>
      <c r="F889" s="39"/>
      <c r="G889" s="39"/>
      <c r="H889" s="39"/>
      <c r="I889" s="39"/>
      <c r="J889" s="39"/>
      <c r="K889" s="39"/>
      <c r="L889" s="39"/>
      <c r="M889" s="39"/>
      <c r="N889" s="39"/>
      <c r="O889" s="39"/>
    </row>
    <row r="890" spans="1:15">
      <c r="A890" s="39"/>
      <c r="B890" s="39"/>
      <c r="C890" s="39"/>
      <c r="D890" s="39"/>
      <c r="E890" s="39"/>
      <c r="F890" s="39"/>
      <c r="G890" s="39"/>
      <c r="H890" s="39"/>
      <c r="I890" s="39"/>
      <c r="J890" s="39"/>
      <c r="K890" s="39"/>
      <c r="L890" s="39"/>
      <c r="M890" s="39"/>
      <c r="N890" s="39"/>
      <c r="O890" s="39"/>
    </row>
    <row r="891" spans="1:15">
      <c r="A891" s="39"/>
      <c r="B891" s="39"/>
      <c r="C891" s="39"/>
      <c r="D891" s="39"/>
      <c r="E891" s="39"/>
      <c r="F891" s="39"/>
      <c r="G891" s="39"/>
      <c r="H891" s="39"/>
      <c r="I891" s="39"/>
      <c r="J891" s="39"/>
      <c r="K891" s="39"/>
      <c r="L891" s="39"/>
      <c r="M891" s="39"/>
      <c r="N891" s="39"/>
      <c r="O891" s="39"/>
    </row>
    <row r="892" spans="1:15">
      <c r="A892" s="39"/>
      <c r="B892" s="39"/>
      <c r="C892" s="39"/>
      <c r="D892" s="39"/>
      <c r="E892" s="39"/>
      <c r="F892" s="39"/>
      <c r="G892" s="39"/>
      <c r="H892" s="39"/>
      <c r="I892" s="39"/>
      <c r="J892" s="39"/>
      <c r="K892" s="39"/>
      <c r="L892" s="39"/>
      <c r="M892" s="39"/>
      <c r="N892" s="39"/>
      <c r="O892" s="39"/>
    </row>
    <row r="893" spans="1:15">
      <c r="A893" s="39"/>
      <c r="B893" s="39"/>
      <c r="C893" s="39"/>
      <c r="D893" s="39"/>
      <c r="E893" s="39"/>
      <c r="F893" s="39"/>
      <c r="G893" s="39"/>
      <c r="H893" s="39"/>
      <c r="I893" s="39"/>
      <c r="J893" s="39"/>
      <c r="K893" s="39"/>
      <c r="L893" s="39"/>
      <c r="M893" s="39"/>
      <c r="N893" s="39"/>
      <c r="O893" s="39"/>
    </row>
    <row r="894" spans="1:15">
      <c r="A894" s="39"/>
      <c r="B894" s="39"/>
      <c r="C894" s="39"/>
      <c r="D894" s="39"/>
      <c r="E894" s="39"/>
      <c r="F894" s="39"/>
      <c r="G894" s="39"/>
      <c r="H894" s="39"/>
      <c r="I894" s="39"/>
      <c r="J894" s="39"/>
      <c r="K894" s="39"/>
      <c r="L894" s="39"/>
      <c r="M894" s="39"/>
      <c r="N894" s="39"/>
      <c r="O894" s="39"/>
    </row>
    <row r="895" spans="1:15">
      <c r="A895" s="39"/>
      <c r="B895" s="39"/>
      <c r="C895" s="39"/>
      <c r="D895" s="39"/>
      <c r="E895" s="39"/>
      <c r="F895" s="39"/>
      <c r="G895" s="39"/>
      <c r="H895" s="39"/>
      <c r="I895" s="39"/>
      <c r="J895" s="39"/>
      <c r="K895" s="39"/>
      <c r="L895" s="39"/>
      <c r="M895" s="39"/>
      <c r="N895" s="39"/>
      <c r="O895" s="39"/>
    </row>
    <row r="896" spans="1:15">
      <c r="A896" s="39"/>
      <c r="B896" s="39"/>
      <c r="C896" s="39"/>
      <c r="D896" s="39"/>
      <c r="E896" s="39"/>
      <c r="F896" s="39"/>
      <c r="G896" s="39"/>
      <c r="H896" s="39"/>
      <c r="I896" s="39"/>
      <c r="J896" s="39"/>
      <c r="K896" s="39"/>
      <c r="L896" s="39"/>
      <c r="M896" s="39"/>
      <c r="N896" s="39"/>
      <c r="O896" s="39"/>
    </row>
    <row r="897" spans="1:15">
      <c r="A897" s="39"/>
      <c r="B897" s="39"/>
      <c r="C897" s="39"/>
      <c r="D897" s="39"/>
      <c r="E897" s="39"/>
      <c r="F897" s="39"/>
      <c r="G897" s="39"/>
      <c r="H897" s="39"/>
      <c r="I897" s="39"/>
      <c r="J897" s="39"/>
      <c r="K897" s="39"/>
      <c r="L897" s="39"/>
      <c r="M897" s="39"/>
      <c r="N897" s="39"/>
      <c r="O897" s="39"/>
    </row>
    <row r="898" spans="1:15">
      <c r="A898" s="39"/>
      <c r="B898" s="39"/>
      <c r="C898" s="39"/>
      <c r="D898" s="39"/>
      <c r="E898" s="39"/>
      <c r="F898" s="39"/>
      <c r="G898" s="39"/>
      <c r="H898" s="39"/>
      <c r="I898" s="39"/>
      <c r="J898" s="39"/>
      <c r="K898" s="39"/>
      <c r="L898" s="39"/>
      <c r="M898" s="39"/>
      <c r="N898" s="39"/>
      <c r="O898" s="39"/>
    </row>
    <row r="899" spans="1:15">
      <c r="A899" s="39"/>
      <c r="B899" s="39"/>
      <c r="C899" s="39"/>
      <c r="D899" s="39"/>
      <c r="E899" s="39"/>
      <c r="F899" s="39"/>
      <c r="G899" s="39"/>
      <c r="H899" s="39"/>
      <c r="I899" s="39"/>
      <c r="J899" s="39"/>
      <c r="K899" s="39"/>
      <c r="L899" s="39"/>
      <c r="M899" s="39"/>
      <c r="N899" s="39"/>
      <c r="O899" s="39"/>
    </row>
    <row r="900" spans="1:15">
      <c r="A900" s="39"/>
      <c r="B900" s="39"/>
      <c r="C900" s="39"/>
      <c r="D900" s="39"/>
      <c r="E900" s="39"/>
      <c r="F900" s="39"/>
      <c r="G900" s="39"/>
      <c r="H900" s="39"/>
      <c r="I900" s="39"/>
      <c r="J900" s="39"/>
      <c r="K900" s="39"/>
      <c r="L900" s="39"/>
      <c r="M900" s="39"/>
      <c r="N900" s="39"/>
      <c r="O900" s="39"/>
    </row>
    <row r="901" spans="1:15">
      <c r="A901" s="39"/>
      <c r="B901" s="39"/>
      <c r="C901" s="39"/>
      <c r="D901" s="39"/>
      <c r="E901" s="39"/>
      <c r="F901" s="39"/>
      <c r="G901" s="39"/>
      <c r="H901" s="39"/>
      <c r="I901" s="39"/>
      <c r="J901" s="39"/>
      <c r="K901" s="39"/>
      <c r="L901" s="39"/>
      <c r="M901" s="39"/>
      <c r="N901" s="39"/>
      <c r="O901" s="39"/>
    </row>
    <row r="902" spans="1:15">
      <c r="A902" s="39"/>
      <c r="B902" s="39"/>
      <c r="C902" s="39"/>
      <c r="D902" s="39"/>
      <c r="E902" s="39"/>
      <c r="F902" s="39"/>
      <c r="G902" s="39"/>
      <c r="H902" s="39"/>
      <c r="I902" s="39"/>
      <c r="J902" s="39"/>
      <c r="K902" s="39"/>
      <c r="L902" s="39"/>
      <c r="M902" s="39"/>
      <c r="N902" s="39"/>
      <c r="O902" s="39"/>
    </row>
    <row r="903" spans="1:15">
      <c r="A903" s="39"/>
      <c r="B903" s="39"/>
      <c r="C903" s="39"/>
      <c r="D903" s="39"/>
      <c r="E903" s="39"/>
      <c r="F903" s="39"/>
      <c r="G903" s="39"/>
      <c r="H903" s="39"/>
      <c r="I903" s="39"/>
      <c r="J903" s="39"/>
      <c r="K903" s="39"/>
      <c r="L903" s="39"/>
      <c r="M903" s="39"/>
      <c r="N903" s="39"/>
      <c r="O903" s="39"/>
    </row>
    <row r="904" spans="1:15">
      <c r="A904" s="39"/>
      <c r="B904" s="39"/>
      <c r="C904" s="39"/>
      <c r="D904" s="39"/>
      <c r="E904" s="39"/>
      <c r="F904" s="39"/>
      <c r="G904" s="39"/>
      <c r="H904" s="39"/>
      <c r="I904" s="39"/>
      <c r="J904" s="39"/>
      <c r="K904" s="39"/>
      <c r="L904" s="39"/>
      <c r="M904" s="39"/>
      <c r="N904" s="39"/>
      <c r="O904" s="39"/>
    </row>
    <row r="905" spans="1:15">
      <c r="A905" s="39"/>
      <c r="B905" s="39"/>
      <c r="C905" s="39"/>
      <c r="D905" s="39"/>
      <c r="E905" s="39"/>
      <c r="F905" s="39"/>
      <c r="G905" s="39"/>
      <c r="H905" s="39"/>
      <c r="I905" s="39"/>
      <c r="J905" s="39"/>
      <c r="K905" s="39"/>
      <c r="L905" s="39"/>
      <c r="M905" s="39"/>
      <c r="N905" s="39"/>
      <c r="O905" s="39"/>
    </row>
    <row r="906" spans="1:15">
      <c r="A906" s="39"/>
      <c r="B906" s="39"/>
      <c r="C906" s="39"/>
      <c r="D906" s="39"/>
      <c r="E906" s="39"/>
      <c r="F906" s="39"/>
      <c r="G906" s="39"/>
      <c r="H906" s="39"/>
      <c r="I906" s="39"/>
      <c r="J906" s="39"/>
      <c r="K906" s="39"/>
      <c r="L906" s="39"/>
      <c r="M906" s="39"/>
      <c r="N906" s="39"/>
      <c r="O906" s="39"/>
    </row>
    <row r="907" spans="1:15">
      <c r="A907" s="39"/>
      <c r="B907" s="39"/>
      <c r="C907" s="39"/>
      <c r="D907" s="39"/>
      <c r="E907" s="39"/>
      <c r="F907" s="39"/>
      <c r="G907" s="39"/>
      <c r="H907" s="39"/>
      <c r="I907" s="39"/>
      <c r="J907" s="39"/>
      <c r="K907" s="39"/>
      <c r="L907" s="39"/>
      <c r="M907" s="39"/>
      <c r="N907" s="39"/>
      <c r="O907" s="39"/>
    </row>
    <row r="908" spans="1:15">
      <c r="A908" s="39"/>
      <c r="B908" s="39"/>
      <c r="C908" s="39"/>
      <c r="D908" s="39"/>
      <c r="E908" s="39"/>
      <c r="F908" s="39"/>
      <c r="G908" s="39"/>
      <c r="H908" s="39"/>
      <c r="I908" s="39"/>
      <c r="J908" s="39"/>
      <c r="K908" s="39"/>
      <c r="L908" s="39"/>
      <c r="M908" s="39"/>
      <c r="N908" s="39"/>
      <c r="O908" s="39"/>
    </row>
    <row r="909" spans="1:15">
      <c r="A909" s="39"/>
      <c r="B909" s="39"/>
      <c r="C909" s="39"/>
      <c r="D909" s="39"/>
      <c r="E909" s="39"/>
      <c r="F909" s="39"/>
      <c r="G909" s="39"/>
      <c r="H909" s="39"/>
      <c r="I909" s="39"/>
      <c r="J909" s="39"/>
      <c r="K909" s="39"/>
      <c r="L909" s="39"/>
      <c r="M909" s="39"/>
      <c r="N909" s="39"/>
      <c r="O909" s="39"/>
    </row>
    <row r="910" spans="1:15">
      <c r="A910" s="39"/>
      <c r="B910" s="39"/>
      <c r="C910" s="39"/>
      <c r="D910" s="39"/>
      <c r="E910" s="39"/>
      <c r="F910" s="39"/>
      <c r="G910" s="39"/>
      <c r="H910" s="39"/>
      <c r="I910" s="39"/>
      <c r="J910" s="39"/>
      <c r="K910" s="39"/>
      <c r="L910" s="39"/>
      <c r="M910" s="39"/>
      <c r="N910" s="39"/>
      <c r="O910" s="39"/>
    </row>
    <row r="911" spans="1:15">
      <c r="A911" s="39"/>
      <c r="B911" s="39"/>
      <c r="C911" s="39"/>
      <c r="D911" s="39"/>
      <c r="E911" s="39"/>
      <c r="F911" s="39"/>
      <c r="G911" s="39"/>
      <c r="H911" s="39"/>
      <c r="I911" s="39"/>
      <c r="J911" s="39"/>
      <c r="K911" s="39"/>
      <c r="L911" s="39"/>
      <c r="M911" s="39"/>
      <c r="N911" s="39"/>
      <c r="O911" s="39"/>
    </row>
    <row r="912" spans="1:15">
      <c r="A912" s="39"/>
      <c r="B912" s="39"/>
      <c r="C912" s="39"/>
      <c r="D912" s="39"/>
      <c r="E912" s="39"/>
      <c r="F912" s="39"/>
      <c r="G912" s="39"/>
      <c r="H912" s="39"/>
      <c r="I912" s="39"/>
      <c r="J912" s="39"/>
      <c r="K912" s="39"/>
      <c r="L912" s="39"/>
      <c r="M912" s="39"/>
      <c r="N912" s="39"/>
      <c r="O912" s="39"/>
    </row>
    <row r="913" spans="1:15">
      <c r="A913" s="39"/>
      <c r="B913" s="39"/>
      <c r="C913" s="39"/>
      <c r="D913" s="39"/>
      <c r="E913" s="39"/>
      <c r="F913" s="39"/>
      <c r="G913" s="39"/>
      <c r="H913" s="39"/>
      <c r="I913" s="39"/>
      <c r="J913" s="39"/>
      <c r="K913" s="39"/>
      <c r="L913" s="39"/>
      <c r="M913" s="39"/>
      <c r="N913" s="39"/>
      <c r="O913" s="39"/>
    </row>
    <row r="914" spans="1:15">
      <c r="A914" s="39"/>
      <c r="B914" s="39"/>
      <c r="C914" s="39"/>
      <c r="D914" s="39"/>
      <c r="E914" s="39"/>
      <c r="F914" s="39"/>
      <c r="G914" s="39"/>
      <c r="H914" s="39"/>
      <c r="I914" s="39"/>
      <c r="J914" s="39"/>
      <c r="K914" s="39"/>
      <c r="L914" s="39"/>
      <c r="M914" s="39"/>
      <c r="N914" s="39"/>
      <c r="O914" s="39"/>
    </row>
    <row r="915" spans="1:15">
      <c r="A915" s="39"/>
      <c r="B915" s="39"/>
      <c r="C915" s="39"/>
      <c r="D915" s="39"/>
      <c r="E915" s="39"/>
      <c r="F915" s="39"/>
      <c r="G915" s="39"/>
      <c r="H915" s="39"/>
      <c r="I915" s="39"/>
      <c r="J915" s="39"/>
      <c r="K915" s="39"/>
      <c r="L915" s="39"/>
      <c r="M915" s="39"/>
      <c r="N915" s="39"/>
      <c r="O915" s="39"/>
    </row>
    <row r="916" spans="1:15">
      <c r="A916" s="39"/>
      <c r="B916" s="39"/>
      <c r="C916" s="39"/>
      <c r="D916" s="39"/>
      <c r="E916" s="39"/>
      <c r="F916" s="39"/>
      <c r="G916" s="39"/>
      <c r="H916" s="39"/>
      <c r="I916" s="39"/>
      <c r="J916" s="39"/>
      <c r="K916" s="39"/>
      <c r="L916" s="39"/>
      <c r="M916" s="39"/>
      <c r="N916" s="39"/>
      <c r="O916" s="39"/>
    </row>
    <row r="917" spans="1:15">
      <c r="A917" s="39"/>
      <c r="B917" s="39"/>
      <c r="C917" s="39"/>
      <c r="D917" s="39"/>
      <c r="E917" s="39"/>
      <c r="F917" s="39"/>
      <c r="G917" s="39"/>
      <c r="H917" s="39"/>
      <c r="I917" s="39"/>
      <c r="J917" s="39"/>
      <c r="K917" s="39"/>
      <c r="L917" s="39"/>
      <c r="M917" s="39"/>
      <c r="N917" s="39"/>
      <c r="O917" s="39"/>
    </row>
    <row r="918" spans="1:15">
      <c r="A918" s="39"/>
      <c r="B918" s="39"/>
      <c r="C918" s="39"/>
      <c r="D918" s="39"/>
      <c r="E918" s="39"/>
      <c r="F918" s="39"/>
      <c r="G918" s="39"/>
      <c r="H918" s="39"/>
      <c r="I918" s="39"/>
      <c r="J918" s="39"/>
      <c r="K918" s="39"/>
      <c r="L918" s="39"/>
      <c r="M918" s="39"/>
      <c r="N918" s="39"/>
      <c r="O918" s="39"/>
    </row>
    <row r="919" spans="1:15">
      <c r="A919" s="39"/>
      <c r="B919" s="39"/>
      <c r="C919" s="39"/>
      <c r="D919" s="39"/>
      <c r="E919" s="39"/>
      <c r="F919" s="39"/>
      <c r="G919" s="39"/>
      <c r="H919" s="39"/>
      <c r="I919" s="39"/>
      <c r="J919" s="39"/>
      <c r="K919" s="39"/>
      <c r="L919" s="39"/>
      <c r="M919" s="39"/>
      <c r="N919" s="39"/>
      <c r="O919" s="39"/>
    </row>
    <row r="920" spans="1:15">
      <c r="A920" s="39"/>
      <c r="B920" s="39"/>
      <c r="C920" s="39"/>
      <c r="D920" s="39"/>
      <c r="E920" s="39"/>
      <c r="F920" s="39"/>
      <c r="G920" s="39"/>
      <c r="H920" s="39"/>
      <c r="I920" s="39"/>
      <c r="J920" s="39"/>
      <c r="K920" s="39"/>
      <c r="L920" s="39"/>
      <c r="M920" s="39"/>
      <c r="N920" s="39"/>
      <c r="O920" s="39"/>
    </row>
    <row r="921" spans="1:15">
      <c r="A921" s="39"/>
      <c r="B921" s="39"/>
      <c r="C921" s="39"/>
      <c r="D921" s="39"/>
      <c r="E921" s="39"/>
      <c r="F921" s="39"/>
      <c r="G921" s="39"/>
      <c r="H921" s="39"/>
      <c r="I921" s="39"/>
      <c r="J921" s="39"/>
      <c r="K921" s="39"/>
      <c r="L921" s="39"/>
      <c r="M921" s="39"/>
      <c r="N921" s="39"/>
      <c r="O921" s="39"/>
    </row>
    <row r="922" spans="1:15">
      <c r="A922" s="39"/>
      <c r="B922" s="39"/>
      <c r="C922" s="39"/>
      <c r="D922" s="39"/>
      <c r="E922" s="39"/>
      <c r="F922" s="39"/>
      <c r="G922" s="39"/>
      <c r="H922" s="39"/>
      <c r="I922" s="39"/>
      <c r="J922" s="39"/>
      <c r="K922" s="39"/>
      <c r="L922" s="39"/>
      <c r="M922" s="39"/>
      <c r="N922" s="39"/>
      <c r="O922" s="39"/>
    </row>
    <row r="923" spans="1:15">
      <c r="A923" s="39"/>
      <c r="B923" s="39"/>
      <c r="C923" s="39"/>
      <c r="D923" s="39"/>
      <c r="E923" s="39"/>
      <c r="F923" s="39"/>
      <c r="G923" s="39"/>
      <c r="H923" s="39"/>
      <c r="I923" s="39"/>
      <c r="J923" s="39"/>
      <c r="K923" s="39"/>
      <c r="L923" s="39"/>
      <c r="M923" s="39"/>
      <c r="N923" s="39"/>
      <c r="O923" s="39"/>
    </row>
    <row r="924" spans="1:15">
      <c r="A924" s="39"/>
      <c r="B924" s="39"/>
      <c r="C924" s="39"/>
      <c r="D924" s="39"/>
      <c r="E924" s="39"/>
      <c r="F924" s="39"/>
      <c r="G924" s="39"/>
      <c r="H924" s="39"/>
      <c r="I924" s="39"/>
      <c r="J924" s="39"/>
      <c r="K924" s="39"/>
      <c r="L924" s="39"/>
      <c r="M924" s="39"/>
      <c r="N924" s="39"/>
      <c r="O924" s="39"/>
    </row>
    <row r="925" spans="1:15">
      <c r="A925" s="39"/>
      <c r="B925" s="39"/>
      <c r="C925" s="39"/>
      <c r="D925" s="39"/>
      <c r="E925" s="39"/>
      <c r="F925" s="39"/>
      <c r="G925" s="39"/>
      <c r="H925" s="39"/>
      <c r="I925" s="39"/>
      <c r="J925" s="39"/>
      <c r="K925" s="39"/>
      <c r="L925" s="39"/>
      <c r="M925" s="39"/>
      <c r="N925" s="39"/>
      <c r="O925" s="39"/>
    </row>
    <row r="926" spans="1:15">
      <c r="A926" s="39"/>
      <c r="B926" s="39"/>
      <c r="C926" s="39"/>
      <c r="D926" s="39"/>
      <c r="E926" s="39"/>
      <c r="F926" s="39"/>
      <c r="G926" s="39"/>
      <c r="H926" s="39"/>
      <c r="I926" s="39"/>
      <c r="J926" s="39"/>
      <c r="K926" s="39"/>
      <c r="L926" s="39"/>
      <c r="M926" s="39"/>
      <c r="N926" s="39"/>
      <c r="O926" s="39"/>
    </row>
    <row r="927" spans="1:15">
      <c r="A927" s="39"/>
      <c r="B927" s="39"/>
      <c r="C927" s="39"/>
      <c r="D927" s="39"/>
      <c r="E927" s="39"/>
      <c r="F927" s="39"/>
      <c r="G927" s="39"/>
      <c r="H927" s="39"/>
      <c r="I927" s="39"/>
      <c r="J927" s="39"/>
      <c r="K927" s="39"/>
      <c r="L927" s="39"/>
      <c r="M927" s="39"/>
      <c r="N927" s="39"/>
      <c r="O927" s="39"/>
    </row>
    <row r="928" spans="1:15">
      <c r="A928" s="39"/>
      <c r="B928" s="39"/>
      <c r="C928" s="39"/>
      <c r="D928" s="39"/>
      <c r="E928" s="39"/>
      <c r="F928" s="39"/>
      <c r="G928" s="39"/>
      <c r="H928" s="39"/>
      <c r="I928" s="39"/>
      <c r="J928" s="39"/>
      <c r="K928" s="39"/>
      <c r="L928" s="39"/>
      <c r="M928" s="39"/>
      <c r="N928" s="39"/>
      <c r="O928" s="39"/>
    </row>
    <row r="929" spans="1:15">
      <c r="A929" s="39"/>
      <c r="B929" s="39"/>
      <c r="C929" s="39"/>
      <c r="D929" s="39"/>
      <c r="E929" s="39"/>
      <c r="F929" s="39"/>
      <c r="G929" s="39"/>
      <c r="H929" s="39"/>
      <c r="I929" s="39"/>
      <c r="J929" s="39"/>
      <c r="K929" s="39"/>
      <c r="L929" s="39"/>
      <c r="M929" s="39"/>
      <c r="N929" s="39"/>
      <c r="O929" s="39"/>
    </row>
    <row r="930" spans="1:15">
      <c r="A930" s="39"/>
      <c r="B930" s="39"/>
      <c r="C930" s="39"/>
      <c r="D930" s="39"/>
      <c r="E930" s="39"/>
      <c r="F930" s="39"/>
      <c r="G930" s="39"/>
      <c r="H930" s="39"/>
      <c r="I930" s="39"/>
      <c r="J930" s="39"/>
      <c r="K930" s="39"/>
      <c r="L930" s="39"/>
      <c r="M930" s="39"/>
      <c r="N930" s="39"/>
      <c r="O930" s="39"/>
    </row>
    <row r="931" spans="1:15">
      <c r="A931" s="39"/>
      <c r="B931" s="39"/>
      <c r="C931" s="39"/>
      <c r="D931" s="39"/>
      <c r="E931" s="39"/>
      <c r="F931" s="39"/>
      <c r="G931" s="39"/>
      <c r="H931" s="39"/>
      <c r="I931" s="39"/>
      <c r="J931" s="39"/>
      <c r="K931" s="39"/>
      <c r="L931" s="39"/>
      <c r="M931" s="39"/>
      <c r="N931" s="39"/>
      <c r="O931" s="39"/>
    </row>
    <row r="932" spans="1:15">
      <c r="A932" s="39"/>
      <c r="B932" s="39"/>
      <c r="C932" s="39"/>
      <c r="D932" s="39"/>
      <c r="E932" s="39"/>
      <c r="F932" s="39"/>
      <c r="G932" s="39"/>
      <c r="H932" s="39"/>
      <c r="I932" s="39"/>
      <c r="J932" s="39"/>
      <c r="K932" s="39"/>
      <c r="L932" s="39"/>
      <c r="M932" s="39"/>
      <c r="N932" s="39"/>
      <c r="O932" s="39"/>
    </row>
    <row r="933" spans="1:15">
      <c r="A933" s="39"/>
      <c r="B933" s="39"/>
      <c r="C933" s="39"/>
      <c r="D933" s="39"/>
      <c r="E933" s="39"/>
      <c r="F933" s="39"/>
      <c r="G933" s="39"/>
      <c r="H933" s="39"/>
      <c r="I933" s="39"/>
      <c r="J933" s="39"/>
      <c r="K933" s="39"/>
      <c r="L933" s="39"/>
      <c r="M933" s="39"/>
      <c r="N933" s="39"/>
      <c r="O933" s="39"/>
    </row>
    <row r="934" spans="1:15">
      <c r="A934" s="39"/>
      <c r="B934" s="39"/>
      <c r="C934" s="39"/>
      <c r="D934" s="39"/>
      <c r="E934" s="39"/>
      <c r="F934" s="39"/>
      <c r="G934" s="39"/>
      <c r="H934" s="39"/>
      <c r="I934" s="39"/>
      <c r="J934" s="39"/>
      <c r="K934" s="39"/>
      <c r="L934" s="39"/>
      <c r="M934" s="39"/>
      <c r="N934" s="39"/>
      <c r="O934" s="39"/>
    </row>
    <row r="935" spans="1:15">
      <c r="A935" s="39"/>
      <c r="B935" s="39"/>
      <c r="C935" s="39"/>
      <c r="D935" s="39"/>
      <c r="E935" s="39"/>
      <c r="F935" s="39"/>
      <c r="G935" s="39"/>
      <c r="H935" s="39"/>
      <c r="I935" s="39"/>
      <c r="J935" s="39"/>
      <c r="K935" s="39"/>
      <c r="L935" s="39"/>
      <c r="M935" s="39"/>
      <c r="N935" s="39"/>
      <c r="O935" s="39"/>
    </row>
    <row r="936" spans="1:15">
      <c r="A936" s="39"/>
      <c r="B936" s="39"/>
      <c r="C936" s="39"/>
      <c r="D936" s="39"/>
      <c r="E936" s="39"/>
      <c r="F936" s="39"/>
      <c r="G936" s="39"/>
      <c r="H936" s="39"/>
      <c r="I936" s="39"/>
      <c r="J936" s="39"/>
      <c r="K936" s="39"/>
      <c r="L936" s="39"/>
      <c r="M936" s="39"/>
      <c r="N936" s="39"/>
      <c r="O936" s="39"/>
    </row>
    <row r="937" spans="1:15">
      <c r="A937" s="39"/>
      <c r="B937" s="39"/>
      <c r="C937" s="39"/>
      <c r="D937" s="39"/>
      <c r="E937" s="39"/>
      <c r="F937" s="39"/>
      <c r="G937" s="39"/>
      <c r="H937" s="39"/>
      <c r="I937" s="39"/>
      <c r="J937" s="39"/>
      <c r="K937" s="39"/>
      <c r="L937" s="39"/>
      <c r="M937" s="39"/>
      <c r="N937" s="39"/>
      <c r="O937" s="39"/>
    </row>
    <row r="938" spans="1:15">
      <c r="A938" s="39"/>
      <c r="B938" s="39"/>
      <c r="C938" s="39"/>
      <c r="D938" s="39"/>
      <c r="E938" s="39"/>
      <c r="F938" s="39"/>
      <c r="G938" s="39"/>
      <c r="H938" s="39"/>
      <c r="I938" s="39"/>
      <c r="J938" s="39"/>
      <c r="K938" s="39"/>
      <c r="L938" s="39"/>
      <c r="M938" s="39"/>
      <c r="N938" s="39"/>
      <c r="O938" s="39"/>
    </row>
    <row r="939" spans="1:15">
      <c r="A939" s="39"/>
      <c r="B939" s="39"/>
      <c r="C939" s="39"/>
      <c r="D939" s="39"/>
      <c r="E939" s="39"/>
      <c r="F939" s="39"/>
      <c r="G939" s="39"/>
      <c r="H939" s="39"/>
      <c r="I939" s="39"/>
      <c r="J939" s="39"/>
      <c r="K939" s="39"/>
      <c r="L939" s="39"/>
      <c r="M939" s="39"/>
      <c r="N939" s="39"/>
      <c r="O939" s="39"/>
    </row>
    <row r="940" spans="1:15">
      <c r="A940" s="39"/>
      <c r="B940" s="39"/>
      <c r="C940" s="39"/>
      <c r="D940" s="39"/>
      <c r="E940" s="39"/>
      <c r="F940" s="39"/>
      <c r="G940" s="39"/>
      <c r="H940" s="39"/>
      <c r="I940" s="39"/>
      <c r="J940" s="39"/>
      <c r="K940" s="39"/>
      <c r="L940" s="39"/>
      <c r="M940" s="39"/>
      <c r="N940" s="39"/>
      <c r="O940" s="39"/>
    </row>
    <row r="941" spans="1:15">
      <c r="A941" s="39"/>
      <c r="B941" s="39"/>
      <c r="C941" s="39"/>
      <c r="D941" s="39"/>
      <c r="E941" s="39"/>
      <c r="F941" s="39"/>
      <c r="G941" s="39"/>
      <c r="H941" s="39"/>
      <c r="I941" s="39"/>
      <c r="J941" s="39"/>
      <c r="K941" s="39"/>
      <c r="L941" s="39"/>
      <c r="M941" s="39"/>
      <c r="N941" s="39"/>
      <c r="O941" s="39"/>
    </row>
    <row r="942" spans="1:15">
      <c r="A942" s="39"/>
      <c r="B942" s="39"/>
      <c r="C942" s="39"/>
      <c r="D942" s="39"/>
      <c r="E942" s="39"/>
      <c r="F942" s="39"/>
      <c r="G942" s="39"/>
      <c r="H942" s="39"/>
      <c r="I942" s="39"/>
      <c r="J942" s="39"/>
      <c r="K942" s="39"/>
      <c r="L942" s="39"/>
      <c r="M942" s="39"/>
      <c r="N942" s="39"/>
      <c r="O942" s="39"/>
    </row>
    <row r="943" spans="1:15">
      <c r="A943" s="39"/>
      <c r="B943" s="39"/>
      <c r="C943" s="39"/>
      <c r="D943" s="39"/>
      <c r="E943" s="39"/>
      <c r="F943" s="39"/>
      <c r="G943" s="39"/>
      <c r="H943" s="39"/>
      <c r="I943" s="39"/>
      <c r="J943" s="39"/>
      <c r="K943" s="39"/>
      <c r="L943" s="39"/>
      <c r="M943" s="39"/>
      <c r="N943" s="39"/>
      <c r="O943" s="39"/>
    </row>
    <row r="944" spans="1:15">
      <c r="A944" s="39"/>
      <c r="B944" s="39"/>
      <c r="C944" s="39"/>
      <c r="D944" s="39"/>
      <c r="E944" s="39"/>
      <c r="F944" s="39"/>
      <c r="G944" s="39"/>
      <c r="H944" s="39"/>
      <c r="I944" s="39"/>
      <c r="J944" s="39"/>
      <c r="K944" s="39"/>
      <c r="L944" s="39"/>
      <c r="M944" s="39"/>
      <c r="N944" s="39"/>
      <c r="O944" s="39"/>
    </row>
    <row r="945" spans="1:15">
      <c r="A945" s="39"/>
      <c r="B945" s="39"/>
      <c r="C945" s="39"/>
      <c r="D945" s="39"/>
      <c r="E945" s="39"/>
      <c r="F945" s="39"/>
      <c r="G945" s="39"/>
      <c r="H945" s="39"/>
      <c r="I945" s="39"/>
      <c r="J945" s="39"/>
      <c r="K945" s="39"/>
      <c r="L945" s="39"/>
      <c r="M945" s="39"/>
      <c r="N945" s="39"/>
      <c r="O945" s="39"/>
    </row>
    <row r="946" spans="1:15">
      <c r="A946" s="39"/>
      <c r="B946" s="39"/>
      <c r="C946" s="39"/>
      <c r="D946" s="39"/>
      <c r="E946" s="39"/>
      <c r="F946" s="39"/>
      <c r="G946" s="39"/>
      <c r="H946" s="39"/>
      <c r="I946" s="39"/>
      <c r="J946" s="39"/>
      <c r="K946" s="39"/>
      <c r="L946" s="39"/>
      <c r="M946" s="39"/>
      <c r="N946" s="39"/>
      <c r="O946" s="39"/>
    </row>
    <row r="947" spans="1:15">
      <c r="A947" s="39"/>
      <c r="B947" s="39"/>
      <c r="C947" s="39"/>
      <c r="D947" s="39"/>
      <c r="E947" s="39"/>
      <c r="F947" s="39"/>
      <c r="G947" s="39"/>
      <c r="H947" s="39"/>
      <c r="I947" s="39"/>
      <c r="J947" s="39"/>
      <c r="K947" s="39"/>
      <c r="L947" s="39"/>
      <c r="M947" s="39"/>
      <c r="N947" s="39"/>
      <c r="O947" s="39"/>
    </row>
    <row r="948" spans="1:15">
      <c r="A948" s="39"/>
      <c r="B948" s="39"/>
      <c r="C948" s="39"/>
      <c r="D948" s="39"/>
      <c r="E948" s="39"/>
      <c r="F948" s="39"/>
      <c r="G948" s="39"/>
      <c r="H948" s="39"/>
      <c r="I948" s="39"/>
      <c r="J948" s="39"/>
      <c r="K948" s="39"/>
      <c r="L948" s="39"/>
      <c r="M948" s="39"/>
      <c r="N948" s="39"/>
      <c r="O948" s="39"/>
    </row>
    <row r="949" spans="1:15">
      <c r="A949" s="39"/>
      <c r="B949" s="39"/>
      <c r="C949" s="39"/>
      <c r="D949" s="39"/>
      <c r="E949" s="39"/>
      <c r="F949" s="39"/>
      <c r="G949" s="39"/>
      <c r="H949" s="39"/>
      <c r="I949" s="39"/>
      <c r="J949" s="39"/>
      <c r="K949" s="39"/>
      <c r="L949" s="39"/>
      <c r="M949" s="39"/>
      <c r="N949" s="39"/>
      <c r="O949" s="39"/>
    </row>
    <row r="950" spans="1:15">
      <c r="A950" s="39"/>
      <c r="B950" s="39"/>
      <c r="C950" s="39"/>
      <c r="D950" s="39"/>
      <c r="E950" s="39"/>
      <c r="F950" s="39"/>
      <c r="G950" s="39"/>
      <c r="H950" s="39"/>
      <c r="I950" s="39"/>
      <c r="J950" s="39"/>
      <c r="K950" s="39"/>
      <c r="L950" s="39"/>
      <c r="M950" s="39"/>
      <c r="N950" s="39"/>
      <c r="O950" s="39"/>
    </row>
    <row r="951" spans="1:15">
      <c r="A951" s="39"/>
      <c r="B951" s="39"/>
      <c r="C951" s="39"/>
      <c r="D951" s="39"/>
      <c r="E951" s="39"/>
      <c r="F951" s="39"/>
      <c r="G951" s="39"/>
      <c r="H951" s="39"/>
      <c r="I951" s="39"/>
      <c r="J951" s="39"/>
      <c r="K951" s="39"/>
      <c r="L951" s="39"/>
      <c r="M951" s="39"/>
      <c r="N951" s="39"/>
      <c r="O951" s="39"/>
    </row>
    <row r="952" spans="1:15">
      <c r="A952" s="39"/>
      <c r="B952" s="39"/>
      <c r="C952" s="39"/>
      <c r="D952" s="39"/>
      <c r="E952" s="39"/>
      <c r="F952" s="39"/>
      <c r="G952" s="39"/>
      <c r="H952" s="39"/>
      <c r="I952" s="39"/>
      <c r="J952" s="39"/>
      <c r="K952" s="39"/>
      <c r="L952" s="39"/>
      <c r="M952" s="39"/>
      <c r="N952" s="39"/>
      <c r="O952" s="39"/>
    </row>
    <row r="953" spans="1:15">
      <c r="A953" s="39"/>
      <c r="B953" s="39"/>
      <c r="C953" s="39"/>
      <c r="D953" s="39"/>
      <c r="E953" s="39"/>
      <c r="F953" s="39"/>
      <c r="G953" s="39"/>
      <c r="H953" s="39"/>
      <c r="I953" s="39"/>
      <c r="J953" s="39"/>
      <c r="K953" s="39"/>
      <c r="L953" s="39"/>
      <c r="M953" s="39"/>
      <c r="N953" s="39"/>
      <c r="O953" s="39"/>
    </row>
    <row r="954" spans="1:15">
      <c r="A954" s="39"/>
      <c r="B954" s="39"/>
      <c r="C954" s="39"/>
      <c r="D954" s="39"/>
      <c r="E954" s="39"/>
      <c r="F954" s="39"/>
      <c r="G954" s="39"/>
      <c r="H954" s="39"/>
      <c r="I954" s="39"/>
      <c r="J954" s="39"/>
      <c r="K954" s="39"/>
      <c r="L954" s="39"/>
      <c r="M954" s="39"/>
      <c r="N954" s="39"/>
      <c r="O954" s="39"/>
    </row>
    <row r="955" spans="1:15">
      <c r="A955" s="39"/>
      <c r="B955" s="39"/>
      <c r="C955" s="39"/>
      <c r="D955" s="39"/>
      <c r="E955" s="39"/>
      <c r="F955" s="39"/>
      <c r="G955" s="39"/>
      <c r="H955" s="39"/>
      <c r="I955" s="39"/>
      <c r="J955" s="39"/>
      <c r="K955" s="39"/>
      <c r="L955" s="39"/>
      <c r="M955" s="39"/>
      <c r="N955" s="39"/>
      <c r="O955" s="39"/>
    </row>
    <row r="956" spans="1:15">
      <c r="A956" s="39"/>
      <c r="B956" s="39"/>
      <c r="C956" s="39"/>
      <c r="D956" s="39"/>
      <c r="E956" s="39"/>
      <c r="F956" s="39"/>
      <c r="G956" s="39"/>
      <c r="H956" s="39"/>
      <c r="I956" s="39"/>
      <c r="J956" s="39"/>
      <c r="K956" s="39"/>
      <c r="L956" s="39"/>
      <c r="M956" s="39"/>
      <c r="N956" s="39"/>
      <c r="O956" s="39"/>
    </row>
    <row r="957" spans="1:15">
      <c r="A957" s="39"/>
      <c r="B957" s="39"/>
      <c r="C957" s="39"/>
      <c r="D957" s="39"/>
      <c r="E957" s="39"/>
      <c r="F957" s="39"/>
      <c r="G957" s="39"/>
      <c r="H957" s="39"/>
      <c r="I957" s="39"/>
      <c r="J957" s="39"/>
      <c r="K957" s="39"/>
      <c r="L957" s="39"/>
      <c r="M957" s="39"/>
      <c r="N957" s="39"/>
      <c r="O957" s="39"/>
    </row>
    <row r="958" spans="1:15">
      <c r="A958" s="39"/>
      <c r="B958" s="39"/>
      <c r="C958" s="39"/>
      <c r="D958" s="39"/>
      <c r="E958" s="39"/>
      <c r="F958" s="39"/>
      <c r="G958" s="39"/>
      <c r="H958" s="39"/>
      <c r="I958" s="39"/>
      <c r="J958" s="39"/>
      <c r="K958" s="39"/>
      <c r="L958" s="39"/>
      <c r="M958" s="39"/>
      <c r="N958" s="39"/>
      <c r="O958" s="39"/>
    </row>
    <row r="959" spans="1:15">
      <c r="A959" s="39"/>
      <c r="B959" s="39"/>
      <c r="C959" s="39"/>
      <c r="D959" s="39"/>
      <c r="E959" s="39"/>
      <c r="F959" s="39"/>
      <c r="G959" s="39"/>
      <c r="H959" s="39"/>
      <c r="I959" s="39"/>
      <c r="J959" s="39"/>
      <c r="K959" s="39"/>
      <c r="L959" s="39"/>
      <c r="M959" s="39"/>
      <c r="N959" s="39"/>
      <c r="O959" s="39"/>
    </row>
    <row r="960" spans="1:15">
      <c r="A960" s="39"/>
      <c r="B960" s="39"/>
      <c r="C960" s="39"/>
      <c r="D960" s="39"/>
      <c r="E960" s="39"/>
      <c r="F960" s="39"/>
      <c r="G960" s="39"/>
      <c r="H960" s="39"/>
      <c r="I960" s="39"/>
      <c r="J960" s="39"/>
      <c r="K960" s="39"/>
      <c r="L960" s="39"/>
      <c r="M960" s="39"/>
      <c r="N960" s="39"/>
      <c r="O960" s="39"/>
    </row>
    <row r="961" spans="1:15">
      <c r="A961" s="39"/>
      <c r="B961" s="39"/>
      <c r="C961" s="39"/>
      <c r="D961" s="39"/>
      <c r="E961" s="39"/>
      <c r="F961" s="39"/>
      <c r="G961" s="39"/>
      <c r="H961" s="39"/>
      <c r="I961" s="39"/>
      <c r="J961" s="39"/>
      <c r="K961" s="39"/>
      <c r="L961" s="39"/>
      <c r="M961" s="39"/>
      <c r="N961" s="39"/>
      <c r="O961" s="39"/>
    </row>
    <row r="962" spans="1:15">
      <c r="A962" s="39"/>
      <c r="B962" s="39"/>
      <c r="C962" s="39"/>
      <c r="D962" s="39"/>
      <c r="E962" s="39"/>
      <c r="F962" s="39"/>
      <c r="G962" s="39"/>
      <c r="H962" s="39"/>
      <c r="I962" s="39"/>
      <c r="J962" s="39"/>
      <c r="K962" s="39"/>
      <c r="L962" s="39"/>
      <c r="M962" s="39"/>
      <c r="N962" s="39"/>
      <c r="O962" s="39"/>
    </row>
    <row r="963" spans="1:15">
      <c r="A963" s="39"/>
      <c r="B963" s="39"/>
      <c r="C963" s="39"/>
      <c r="D963" s="39"/>
      <c r="E963" s="39"/>
      <c r="F963" s="39"/>
      <c r="G963" s="39"/>
      <c r="H963" s="39"/>
      <c r="I963" s="39"/>
      <c r="J963" s="39"/>
      <c r="K963" s="39"/>
      <c r="L963" s="39"/>
      <c r="M963" s="39"/>
      <c r="N963" s="39"/>
      <c r="O963" s="39"/>
    </row>
    <row r="964" spans="1:15">
      <c r="A964" s="39"/>
      <c r="B964" s="39"/>
      <c r="C964" s="39"/>
      <c r="D964" s="39"/>
      <c r="E964" s="39"/>
      <c r="F964" s="39"/>
      <c r="G964" s="39"/>
      <c r="H964" s="39"/>
      <c r="I964" s="39"/>
      <c r="J964" s="39"/>
      <c r="K964" s="39"/>
      <c r="L964" s="39"/>
      <c r="M964" s="39"/>
      <c r="N964" s="39"/>
      <c r="O964" s="39"/>
    </row>
    <row r="965" spans="1:15">
      <c r="A965" s="39"/>
      <c r="B965" s="39"/>
      <c r="C965" s="39"/>
      <c r="D965" s="39"/>
      <c r="E965" s="39"/>
      <c r="F965" s="39"/>
      <c r="G965" s="39"/>
      <c r="H965" s="39"/>
      <c r="I965" s="39"/>
      <c r="J965" s="39"/>
      <c r="K965" s="39"/>
      <c r="L965" s="39"/>
      <c r="M965" s="39"/>
      <c r="N965" s="39"/>
      <c r="O965" s="39"/>
    </row>
    <row r="966" spans="1:15">
      <c r="A966" s="39"/>
      <c r="B966" s="39"/>
      <c r="C966" s="39"/>
      <c r="D966" s="39"/>
      <c r="E966" s="39"/>
      <c r="F966" s="39"/>
      <c r="G966" s="39"/>
      <c r="H966" s="39"/>
      <c r="I966" s="39"/>
      <c r="J966" s="39"/>
      <c r="K966" s="39"/>
      <c r="L966" s="39"/>
      <c r="M966" s="39"/>
      <c r="N966" s="39"/>
      <c r="O966" s="39"/>
    </row>
    <row r="967" spans="1:15">
      <c r="A967" s="39"/>
      <c r="B967" s="39"/>
      <c r="C967" s="39"/>
      <c r="D967" s="39"/>
      <c r="E967" s="39"/>
      <c r="F967" s="39"/>
      <c r="G967" s="39"/>
      <c r="H967" s="39"/>
      <c r="I967" s="39"/>
      <c r="J967" s="39"/>
      <c r="K967" s="39"/>
      <c r="L967" s="39"/>
      <c r="M967" s="39"/>
      <c r="N967" s="39"/>
      <c r="O967" s="39"/>
    </row>
    <row r="968" spans="1:15">
      <c r="A968" s="39"/>
      <c r="B968" s="39"/>
      <c r="C968" s="39"/>
      <c r="D968" s="39"/>
      <c r="E968" s="39"/>
      <c r="F968" s="39"/>
      <c r="G968" s="39"/>
      <c r="H968" s="39"/>
      <c r="I968" s="39"/>
      <c r="J968" s="39"/>
      <c r="K968" s="39"/>
      <c r="L968" s="39"/>
      <c r="M968" s="39"/>
      <c r="N968" s="39"/>
      <c r="O968" s="39"/>
    </row>
    <row r="969" spans="1:15">
      <c r="A969" s="39"/>
      <c r="B969" s="39"/>
      <c r="C969" s="39"/>
      <c r="D969" s="39"/>
      <c r="E969" s="39"/>
      <c r="F969" s="39"/>
      <c r="G969" s="39"/>
      <c r="H969" s="39"/>
      <c r="I969" s="39"/>
      <c r="J969" s="39"/>
      <c r="K969" s="39"/>
      <c r="L969" s="39"/>
      <c r="M969" s="39"/>
      <c r="N969" s="39"/>
      <c r="O969" s="39"/>
    </row>
    <row r="970" spans="1:15">
      <c r="A970" s="39"/>
      <c r="B970" s="39"/>
      <c r="C970" s="39"/>
      <c r="D970" s="39"/>
      <c r="E970" s="39"/>
      <c r="F970" s="39"/>
      <c r="G970" s="39"/>
      <c r="H970" s="39"/>
      <c r="I970" s="39"/>
      <c r="J970" s="39"/>
      <c r="K970" s="39"/>
      <c r="L970" s="39"/>
      <c r="M970" s="39"/>
      <c r="N970" s="39"/>
      <c r="O970" s="39"/>
    </row>
    <row r="971" spans="1:15">
      <c r="A971" s="39"/>
      <c r="B971" s="39"/>
      <c r="C971" s="39"/>
      <c r="D971" s="39"/>
      <c r="E971" s="39"/>
      <c r="F971" s="39"/>
      <c r="G971" s="39"/>
      <c r="H971" s="39"/>
      <c r="I971" s="39"/>
      <c r="J971" s="39"/>
      <c r="K971" s="39"/>
      <c r="L971" s="39"/>
      <c r="M971" s="39"/>
      <c r="N971" s="39"/>
      <c r="O971" s="39"/>
    </row>
    <row r="972" spans="1:15">
      <c r="A972" s="39"/>
      <c r="B972" s="39"/>
      <c r="C972" s="39"/>
      <c r="D972" s="39"/>
      <c r="E972" s="39"/>
      <c r="F972" s="39"/>
      <c r="G972" s="39"/>
      <c r="H972" s="39"/>
      <c r="I972" s="39"/>
      <c r="J972" s="39"/>
      <c r="K972" s="39"/>
      <c r="L972" s="39"/>
      <c r="M972" s="39"/>
      <c r="N972" s="39"/>
      <c r="O972" s="39"/>
    </row>
    <row r="973" spans="1:15">
      <c r="A973" s="39"/>
      <c r="B973" s="39"/>
      <c r="C973" s="39"/>
      <c r="D973" s="39"/>
      <c r="E973" s="39"/>
      <c r="F973" s="39"/>
      <c r="G973" s="39"/>
      <c r="H973" s="39"/>
      <c r="I973" s="39"/>
      <c r="J973" s="39"/>
      <c r="K973" s="39"/>
      <c r="L973" s="39"/>
      <c r="M973" s="39"/>
      <c r="N973" s="39"/>
      <c r="O973" s="39"/>
    </row>
    <row r="974" spans="1:15">
      <c r="A974" s="39"/>
      <c r="B974" s="39"/>
      <c r="C974" s="39"/>
      <c r="D974" s="39"/>
      <c r="E974" s="39"/>
      <c r="F974" s="39"/>
      <c r="G974" s="39"/>
      <c r="H974" s="39"/>
      <c r="I974" s="39"/>
      <c r="J974" s="39"/>
      <c r="K974" s="39"/>
      <c r="L974" s="39"/>
      <c r="M974" s="39"/>
      <c r="N974" s="39"/>
      <c r="O974" s="39"/>
    </row>
    <row r="975" spans="1:15">
      <c r="A975" s="39"/>
      <c r="B975" s="39"/>
      <c r="C975" s="39"/>
      <c r="D975" s="39"/>
      <c r="E975" s="39"/>
      <c r="F975" s="39"/>
      <c r="G975" s="39"/>
      <c r="H975" s="39"/>
      <c r="I975" s="39"/>
      <c r="J975" s="39"/>
      <c r="K975" s="39"/>
      <c r="L975" s="39"/>
      <c r="M975" s="39"/>
      <c r="N975" s="39"/>
      <c r="O975" s="39"/>
    </row>
    <row r="976" spans="1:15">
      <c r="A976" s="39"/>
      <c r="B976" s="39"/>
      <c r="C976" s="39"/>
      <c r="D976" s="39"/>
      <c r="E976" s="39"/>
      <c r="F976" s="39"/>
      <c r="G976" s="39"/>
      <c r="H976" s="39"/>
      <c r="I976" s="39"/>
      <c r="J976" s="39"/>
      <c r="K976" s="39"/>
      <c r="L976" s="39"/>
      <c r="M976" s="39"/>
      <c r="N976" s="39"/>
      <c r="O976" s="39"/>
    </row>
    <row r="977" spans="1:15">
      <c r="A977" s="39"/>
      <c r="B977" s="39"/>
      <c r="C977" s="39"/>
      <c r="D977" s="39"/>
      <c r="E977" s="39"/>
      <c r="F977" s="39"/>
      <c r="G977" s="39"/>
      <c r="H977" s="39"/>
      <c r="I977" s="39"/>
      <c r="J977" s="39"/>
      <c r="K977" s="39"/>
      <c r="L977" s="39"/>
      <c r="M977" s="39"/>
      <c r="N977" s="39"/>
      <c r="O977" s="39"/>
    </row>
    <row r="978" spans="1:15">
      <c r="A978" s="39"/>
      <c r="B978" s="39"/>
      <c r="C978" s="39"/>
      <c r="D978" s="39"/>
      <c r="E978" s="39"/>
      <c r="F978" s="39"/>
      <c r="G978" s="39"/>
      <c r="H978" s="39"/>
      <c r="I978" s="39"/>
      <c r="J978" s="39"/>
      <c r="K978" s="39"/>
      <c r="L978" s="39"/>
      <c r="M978" s="39"/>
      <c r="N978" s="39"/>
      <c r="O978" s="39"/>
    </row>
    <row r="979" spans="1:15">
      <c r="A979" s="39"/>
      <c r="B979" s="39"/>
      <c r="C979" s="39"/>
      <c r="D979" s="39"/>
      <c r="E979" s="39"/>
      <c r="F979" s="39"/>
      <c r="G979" s="39"/>
      <c r="H979" s="39"/>
      <c r="I979" s="39"/>
      <c r="J979" s="39"/>
      <c r="K979" s="39"/>
      <c r="L979" s="39"/>
      <c r="M979" s="39"/>
      <c r="N979" s="39"/>
      <c r="O979" s="39"/>
    </row>
    <row r="980" spans="1:15">
      <c r="A980" s="39"/>
      <c r="B980" s="39"/>
      <c r="C980" s="39"/>
      <c r="D980" s="39"/>
      <c r="E980" s="39"/>
      <c r="F980" s="39"/>
      <c r="G980" s="39"/>
      <c r="H980" s="39"/>
      <c r="I980" s="39"/>
      <c r="J980" s="39"/>
      <c r="K980" s="39"/>
      <c r="L980" s="39"/>
      <c r="M980" s="39"/>
      <c r="N980" s="39"/>
      <c r="O980" s="39"/>
    </row>
    <row r="981" spans="1:15">
      <c r="A981" s="39"/>
      <c r="B981" s="39"/>
      <c r="C981" s="39"/>
      <c r="D981" s="39"/>
      <c r="E981" s="39"/>
      <c r="F981" s="39"/>
      <c r="G981" s="39"/>
      <c r="H981" s="39"/>
      <c r="I981" s="39"/>
      <c r="J981" s="39"/>
      <c r="K981" s="39"/>
      <c r="L981" s="39"/>
      <c r="M981" s="39"/>
      <c r="N981" s="39"/>
      <c r="O981" s="39"/>
    </row>
    <row r="982" spans="1:15">
      <c r="A982" s="39"/>
      <c r="B982" s="39"/>
      <c r="C982" s="39"/>
      <c r="D982" s="39"/>
      <c r="E982" s="39"/>
      <c r="F982" s="39"/>
      <c r="G982" s="39"/>
      <c r="H982" s="39"/>
      <c r="I982" s="39"/>
      <c r="J982" s="39"/>
      <c r="K982" s="39"/>
      <c r="L982" s="39"/>
      <c r="M982" s="39"/>
      <c r="N982" s="39"/>
      <c r="O982" s="39"/>
    </row>
    <row r="983" spans="1:15">
      <c r="A983" s="39"/>
      <c r="B983" s="39"/>
      <c r="C983" s="39"/>
      <c r="D983" s="39"/>
      <c r="E983" s="39"/>
      <c r="F983" s="39"/>
      <c r="G983" s="39"/>
      <c r="H983" s="39"/>
      <c r="I983" s="39"/>
      <c r="J983" s="39"/>
      <c r="K983" s="39"/>
      <c r="L983" s="39"/>
      <c r="M983" s="39"/>
      <c r="N983" s="39"/>
      <c r="O983" s="39"/>
    </row>
    <row r="984" spans="1:15">
      <c r="A984" s="39"/>
      <c r="B984" s="39"/>
      <c r="C984" s="39"/>
      <c r="D984" s="39"/>
      <c r="E984" s="39"/>
      <c r="F984" s="39"/>
      <c r="G984" s="39"/>
      <c r="H984" s="39"/>
      <c r="I984" s="39"/>
      <c r="J984" s="39"/>
      <c r="K984" s="39"/>
      <c r="L984" s="39"/>
      <c r="M984" s="39"/>
      <c r="N984" s="39"/>
      <c r="O984" s="39"/>
    </row>
    <row r="985" spans="1:15">
      <c r="A985" s="39"/>
      <c r="B985" s="39"/>
      <c r="C985" s="39"/>
      <c r="D985" s="39"/>
      <c r="E985" s="39"/>
      <c r="F985" s="39"/>
      <c r="G985" s="39"/>
      <c r="H985" s="39"/>
      <c r="I985" s="39"/>
      <c r="J985" s="39"/>
      <c r="K985" s="39"/>
      <c r="L985" s="39"/>
      <c r="M985" s="39"/>
      <c r="N985" s="39"/>
      <c r="O985" s="39"/>
    </row>
    <row r="986" spans="1:15">
      <c r="A986" s="39"/>
      <c r="B986" s="39"/>
      <c r="C986" s="39"/>
      <c r="D986" s="39"/>
      <c r="E986" s="39"/>
      <c r="F986" s="39"/>
      <c r="G986" s="39"/>
      <c r="H986" s="39"/>
      <c r="I986" s="39"/>
      <c r="J986" s="39"/>
      <c r="K986" s="39"/>
      <c r="L986" s="39"/>
      <c r="M986" s="39"/>
      <c r="N986" s="39"/>
      <c r="O986" s="39"/>
    </row>
    <row r="987" spans="1:15">
      <c r="A987" s="39"/>
      <c r="B987" s="39"/>
      <c r="C987" s="39"/>
      <c r="D987" s="39"/>
      <c r="E987" s="39"/>
      <c r="F987" s="39"/>
      <c r="G987" s="39"/>
      <c r="H987" s="39"/>
      <c r="I987" s="39"/>
      <c r="J987" s="39"/>
      <c r="K987" s="39"/>
      <c r="L987" s="39"/>
      <c r="M987" s="39"/>
      <c r="N987" s="39"/>
      <c r="O987" s="39"/>
    </row>
    <row r="988" spans="1:15">
      <c r="A988" s="39"/>
      <c r="B988" s="39"/>
      <c r="C988" s="39"/>
      <c r="D988" s="39"/>
      <c r="E988" s="39"/>
      <c r="F988" s="39"/>
      <c r="G988" s="39"/>
      <c r="H988" s="39"/>
      <c r="I988" s="39"/>
      <c r="J988" s="39"/>
      <c r="K988" s="39"/>
      <c r="L988" s="39"/>
      <c r="M988" s="39"/>
      <c r="N988" s="39"/>
      <c r="O988" s="39"/>
    </row>
    <row r="989" spans="1:15">
      <c r="A989" s="39"/>
      <c r="B989" s="39"/>
      <c r="C989" s="39"/>
      <c r="D989" s="39"/>
      <c r="E989" s="39"/>
      <c r="F989" s="39"/>
      <c r="G989" s="39"/>
      <c r="H989" s="39"/>
      <c r="I989" s="39"/>
      <c r="J989" s="39"/>
      <c r="K989" s="39"/>
      <c r="L989" s="39"/>
      <c r="M989" s="39"/>
      <c r="N989" s="39"/>
      <c r="O989" s="39"/>
    </row>
    <row r="990" spans="1:15">
      <c r="A990" s="39"/>
      <c r="B990" s="39"/>
      <c r="C990" s="39"/>
      <c r="D990" s="39"/>
      <c r="E990" s="39"/>
      <c r="F990" s="39"/>
      <c r="G990" s="39"/>
      <c r="H990" s="39"/>
      <c r="I990" s="39"/>
      <c r="J990" s="39"/>
      <c r="K990" s="39"/>
      <c r="L990" s="39"/>
      <c r="M990" s="39"/>
      <c r="N990" s="39"/>
      <c r="O990" s="39"/>
    </row>
    <row r="991" spans="1:15">
      <c r="A991" s="39"/>
      <c r="B991" s="39"/>
      <c r="C991" s="39"/>
      <c r="D991" s="39"/>
      <c r="E991" s="39"/>
      <c r="F991" s="39"/>
      <c r="G991" s="39"/>
      <c r="H991" s="39"/>
      <c r="I991" s="39"/>
      <c r="J991" s="39"/>
      <c r="K991" s="39"/>
      <c r="L991" s="39"/>
      <c r="M991" s="39"/>
      <c r="N991" s="39"/>
      <c r="O991" s="39"/>
    </row>
    <row r="992" spans="1:15">
      <c r="A992" s="39"/>
      <c r="B992" s="39"/>
      <c r="C992" s="39"/>
      <c r="D992" s="39"/>
      <c r="E992" s="39"/>
      <c r="F992" s="39"/>
      <c r="G992" s="39"/>
      <c r="H992" s="39"/>
      <c r="I992" s="39"/>
      <c r="J992" s="39"/>
      <c r="K992" s="39"/>
      <c r="L992" s="39"/>
      <c r="M992" s="39"/>
      <c r="N992" s="39"/>
      <c r="O992" s="39"/>
    </row>
    <row r="993" spans="1:15">
      <c r="A993" s="39"/>
      <c r="B993" s="39"/>
      <c r="C993" s="39"/>
      <c r="D993" s="39"/>
      <c r="E993" s="39"/>
      <c r="F993" s="39"/>
      <c r="G993" s="39"/>
      <c r="H993" s="39"/>
      <c r="I993" s="39"/>
      <c r="J993" s="39"/>
      <c r="K993" s="39"/>
      <c r="L993" s="39"/>
      <c r="M993" s="39"/>
      <c r="N993" s="39"/>
      <c r="O993" s="39"/>
    </row>
    <row r="994" spans="1:15">
      <c r="A994" s="39"/>
      <c r="B994" s="39"/>
      <c r="C994" s="39"/>
      <c r="D994" s="39"/>
      <c r="E994" s="39"/>
      <c r="F994" s="39"/>
      <c r="G994" s="39"/>
      <c r="H994" s="39"/>
      <c r="I994" s="39"/>
      <c r="J994" s="39"/>
      <c r="K994" s="39"/>
      <c r="L994" s="39"/>
      <c r="M994" s="39"/>
      <c r="N994" s="39"/>
      <c r="O994" s="39"/>
    </row>
    <row r="995" spans="1:15">
      <c r="A995" s="39"/>
      <c r="B995" s="39"/>
      <c r="C995" s="39"/>
      <c r="D995" s="39"/>
      <c r="E995" s="39"/>
      <c r="F995" s="39"/>
      <c r="G995" s="39"/>
      <c r="H995" s="39"/>
      <c r="I995" s="39"/>
      <c r="J995" s="39"/>
      <c r="K995" s="39"/>
      <c r="L995" s="39"/>
      <c r="M995" s="39"/>
      <c r="N995" s="39"/>
      <c r="O995" s="39"/>
    </row>
    <row r="996" spans="1:15">
      <c r="A996" s="39"/>
      <c r="B996" s="39"/>
      <c r="C996" s="39"/>
      <c r="D996" s="39"/>
      <c r="E996" s="39"/>
      <c r="F996" s="39"/>
      <c r="G996" s="39"/>
      <c r="H996" s="39"/>
      <c r="I996" s="39"/>
      <c r="J996" s="39"/>
      <c r="K996" s="39"/>
      <c r="L996" s="39"/>
      <c r="M996" s="39"/>
      <c r="N996" s="39"/>
      <c r="O996" s="39"/>
    </row>
    <row r="997" spans="1:15">
      <c r="A997" s="39"/>
      <c r="B997" s="39"/>
      <c r="C997" s="39"/>
      <c r="D997" s="39"/>
      <c r="E997" s="39"/>
      <c r="F997" s="39"/>
      <c r="G997" s="39"/>
      <c r="H997" s="39"/>
      <c r="I997" s="39"/>
      <c r="J997" s="39"/>
      <c r="K997" s="39"/>
      <c r="L997" s="39"/>
      <c r="M997" s="39"/>
      <c r="N997" s="39"/>
      <c r="O997" s="39"/>
    </row>
    <row r="998" spans="1:15">
      <c r="A998" s="39"/>
      <c r="B998" s="39"/>
      <c r="C998" s="39"/>
      <c r="D998" s="39"/>
      <c r="E998" s="39"/>
      <c r="F998" s="39"/>
      <c r="G998" s="39"/>
      <c r="H998" s="39"/>
      <c r="I998" s="39"/>
      <c r="J998" s="39"/>
      <c r="K998" s="39"/>
      <c r="L998" s="39"/>
      <c r="M998" s="39"/>
      <c r="N998" s="39"/>
      <c r="O998" s="39"/>
    </row>
    <row r="999" spans="1:15">
      <c r="A999" s="39"/>
      <c r="B999" s="39"/>
      <c r="C999" s="39"/>
      <c r="D999" s="39"/>
      <c r="E999" s="39"/>
      <c r="F999" s="39"/>
      <c r="G999" s="39"/>
      <c r="H999" s="39"/>
      <c r="I999" s="39"/>
      <c r="J999" s="39"/>
      <c r="K999" s="39"/>
      <c r="L999" s="39"/>
      <c r="M999" s="39"/>
      <c r="N999" s="39"/>
      <c r="O999" s="39"/>
    </row>
    <row r="1000" spans="1:15">
      <c r="A1000" s="39"/>
      <c r="B1000" s="39"/>
      <c r="C1000" s="39"/>
      <c r="D1000" s="39"/>
      <c r="E1000" s="39"/>
      <c r="F1000" s="39"/>
      <c r="G1000" s="39"/>
      <c r="H1000" s="39"/>
      <c r="I1000" s="39"/>
      <c r="J1000" s="39"/>
      <c r="K1000" s="39"/>
      <c r="L1000" s="39"/>
      <c r="M1000" s="39"/>
      <c r="N1000" s="39"/>
      <c r="O1000" s="39"/>
    </row>
    <row r="1001" spans="1:15">
      <c r="A1001" s="39"/>
      <c r="B1001" s="39"/>
      <c r="C1001" s="39"/>
      <c r="D1001" s="39"/>
      <c r="E1001" s="39"/>
      <c r="F1001" s="39"/>
      <c r="G1001" s="39"/>
      <c r="H1001" s="39"/>
      <c r="I1001" s="39"/>
      <c r="J1001" s="39"/>
      <c r="K1001" s="39"/>
      <c r="L1001" s="39"/>
      <c r="M1001" s="39"/>
      <c r="N1001" s="39"/>
      <c r="O1001" s="39"/>
    </row>
    <row r="1002" spans="1:15">
      <c r="A1002" s="39"/>
      <c r="B1002" s="39"/>
      <c r="C1002" s="39"/>
      <c r="D1002" s="39"/>
      <c r="E1002" s="39"/>
      <c r="F1002" s="39"/>
      <c r="G1002" s="39"/>
      <c r="H1002" s="39"/>
      <c r="I1002" s="39"/>
      <c r="J1002" s="39"/>
      <c r="K1002" s="39"/>
      <c r="L1002" s="39"/>
      <c r="M1002" s="39"/>
      <c r="N1002" s="39"/>
      <c r="O1002" s="39"/>
    </row>
    <row r="1003" spans="1:15">
      <c r="A1003" s="39"/>
      <c r="B1003" s="39"/>
      <c r="C1003" s="39"/>
      <c r="D1003" s="39"/>
      <c r="E1003" s="39"/>
      <c r="F1003" s="39"/>
      <c r="G1003" s="39"/>
      <c r="H1003" s="39"/>
      <c r="I1003" s="39"/>
      <c r="J1003" s="39"/>
      <c r="K1003" s="39"/>
      <c r="L1003" s="39"/>
      <c r="M1003" s="39"/>
      <c r="N1003" s="39"/>
      <c r="O1003" s="39"/>
    </row>
    <row r="1004" spans="1:15">
      <c r="A1004" s="39"/>
      <c r="B1004" s="39"/>
      <c r="C1004" s="39"/>
      <c r="D1004" s="39"/>
      <c r="E1004" s="39"/>
      <c r="F1004" s="39"/>
      <c r="G1004" s="39"/>
      <c r="H1004" s="39"/>
      <c r="I1004" s="39"/>
      <c r="J1004" s="39"/>
      <c r="K1004" s="39"/>
      <c r="L1004" s="39"/>
      <c r="M1004" s="39"/>
      <c r="N1004" s="39"/>
      <c r="O1004" s="39"/>
    </row>
    <row r="1005" spans="1:15">
      <c r="A1005" s="39"/>
      <c r="B1005" s="39"/>
      <c r="C1005" s="39"/>
      <c r="D1005" s="39"/>
      <c r="E1005" s="39"/>
      <c r="F1005" s="39"/>
      <c r="G1005" s="39"/>
      <c r="H1005" s="39"/>
      <c r="I1005" s="39"/>
      <c r="J1005" s="39"/>
      <c r="K1005" s="39"/>
      <c r="L1005" s="39"/>
      <c r="M1005" s="39"/>
      <c r="N1005" s="39"/>
      <c r="O1005" s="39"/>
    </row>
    <row r="1006" spans="1:15">
      <c r="A1006" s="39"/>
      <c r="B1006" s="39"/>
      <c r="C1006" s="39"/>
      <c r="D1006" s="39"/>
      <c r="E1006" s="39"/>
      <c r="F1006" s="39"/>
      <c r="G1006" s="39"/>
      <c r="H1006" s="39"/>
      <c r="I1006" s="39"/>
      <c r="J1006" s="39"/>
      <c r="K1006" s="39"/>
      <c r="L1006" s="39"/>
      <c r="M1006" s="39"/>
      <c r="N1006" s="39"/>
      <c r="O1006" s="39"/>
    </row>
    <row r="1007" spans="1:15">
      <c r="A1007" s="39"/>
      <c r="B1007" s="39"/>
      <c r="C1007" s="39"/>
      <c r="D1007" s="39"/>
      <c r="E1007" s="39"/>
      <c r="F1007" s="39"/>
      <c r="G1007" s="39"/>
      <c r="H1007" s="39"/>
      <c r="I1007" s="39"/>
      <c r="J1007" s="39"/>
      <c r="K1007" s="39"/>
      <c r="L1007" s="39"/>
      <c r="M1007" s="39"/>
      <c r="N1007" s="39"/>
      <c r="O1007" s="39"/>
    </row>
    <row r="1008" spans="1:15">
      <c r="A1008" s="39"/>
      <c r="B1008" s="39"/>
      <c r="C1008" s="39"/>
      <c r="D1008" s="39"/>
      <c r="E1008" s="39"/>
      <c r="F1008" s="39"/>
      <c r="G1008" s="39"/>
      <c r="H1008" s="39"/>
      <c r="I1008" s="39"/>
      <c r="J1008" s="39"/>
      <c r="K1008" s="39"/>
      <c r="L1008" s="39"/>
      <c r="M1008" s="39"/>
      <c r="N1008" s="39"/>
      <c r="O1008" s="39"/>
    </row>
    <row r="1009" spans="1:15">
      <c r="A1009" s="39"/>
      <c r="B1009" s="39"/>
      <c r="C1009" s="39"/>
      <c r="D1009" s="39"/>
      <c r="E1009" s="39"/>
      <c r="F1009" s="39"/>
      <c r="G1009" s="39"/>
      <c r="H1009" s="39"/>
      <c r="I1009" s="39"/>
      <c r="J1009" s="39"/>
      <c r="K1009" s="39"/>
      <c r="L1009" s="39"/>
      <c r="M1009" s="39"/>
      <c r="N1009" s="39"/>
      <c r="O1009" s="39"/>
    </row>
    <row r="1010" spans="1:15">
      <c r="A1010" s="39"/>
      <c r="B1010" s="39"/>
      <c r="C1010" s="39"/>
      <c r="D1010" s="39"/>
      <c r="E1010" s="39"/>
      <c r="F1010" s="39"/>
      <c r="G1010" s="39"/>
      <c r="H1010" s="39"/>
      <c r="I1010" s="39"/>
      <c r="J1010" s="39"/>
      <c r="K1010" s="39"/>
      <c r="L1010" s="39"/>
      <c r="M1010" s="39"/>
      <c r="N1010" s="39"/>
      <c r="O1010" s="39"/>
    </row>
    <row r="1011" spans="1:15">
      <c r="A1011" s="39"/>
      <c r="B1011" s="39"/>
      <c r="C1011" s="39"/>
      <c r="D1011" s="39"/>
      <c r="E1011" s="39"/>
      <c r="F1011" s="39"/>
      <c r="G1011" s="39"/>
      <c r="H1011" s="39"/>
      <c r="I1011" s="39"/>
      <c r="J1011" s="39"/>
      <c r="K1011" s="39"/>
      <c r="L1011" s="39"/>
      <c r="M1011" s="39"/>
      <c r="N1011" s="39"/>
      <c r="O1011" s="39"/>
    </row>
    <row r="1012" spans="1:15">
      <c r="A1012" s="39"/>
      <c r="B1012" s="39"/>
      <c r="C1012" s="39"/>
      <c r="D1012" s="39"/>
      <c r="E1012" s="39"/>
      <c r="F1012" s="39"/>
      <c r="G1012" s="39"/>
      <c r="H1012" s="39"/>
      <c r="I1012" s="39"/>
      <c r="J1012" s="39"/>
      <c r="K1012" s="39"/>
      <c r="L1012" s="39"/>
      <c r="M1012" s="39"/>
      <c r="N1012" s="39"/>
      <c r="O1012" s="39"/>
    </row>
    <row r="1013" spans="1:15">
      <c r="A1013" s="39"/>
      <c r="B1013" s="39"/>
      <c r="C1013" s="39"/>
      <c r="D1013" s="39"/>
      <c r="E1013" s="39"/>
      <c r="F1013" s="39"/>
      <c r="G1013" s="39"/>
      <c r="H1013" s="39"/>
      <c r="I1013" s="39"/>
      <c r="J1013" s="39"/>
      <c r="K1013" s="39"/>
      <c r="L1013" s="39"/>
      <c r="M1013" s="39"/>
      <c r="N1013" s="39"/>
      <c r="O1013" s="39"/>
    </row>
    <row r="1014" spans="1:15">
      <c r="A1014" s="39"/>
      <c r="B1014" s="39"/>
      <c r="C1014" s="39"/>
      <c r="D1014" s="39"/>
      <c r="E1014" s="39"/>
      <c r="F1014" s="39"/>
      <c r="G1014" s="39"/>
      <c r="H1014" s="39"/>
      <c r="I1014" s="39"/>
      <c r="J1014" s="39"/>
      <c r="K1014" s="39"/>
      <c r="L1014" s="39"/>
      <c r="M1014" s="39"/>
      <c r="N1014" s="39"/>
      <c r="O1014" s="39"/>
    </row>
    <row r="1015" spans="1:15">
      <c r="A1015" s="39"/>
      <c r="B1015" s="39"/>
      <c r="C1015" s="39"/>
      <c r="D1015" s="39"/>
      <c r="E1015" s="39"/>
      <c r="F1015" s="39"/>
      <c r="G1015" s="39"/>
      <c r="H1015" s="39"/>
      <c r="I1015" s="39"/>
      <c r="J1015" s="39"/>
      <c r="K1015" s="39"/>
      <c r="L1015" s="39"/>
      <c r="M1015" s="39"/>
      <c r="N1015" s="39"/>
      <c r="O1015" s="39"/>
    </row>
    <row r="1016" spans="1:15">
      <c r="A1016" s="39"/>
      <c r="B1016" s="39"/>
      <c r="C1016" s="39"/>
      <c r="D1016" s="39"/>
      <c r="E1016" s="39"/>
      <c r="F1016" s="39"/>
      <c r="G1016" s="39"/>
      <c r="H1016" s="39"/>
      <c r="I1016" s="39"/>
      <c r="J1016" s="39"/>
      <c r="K1016" s="39"/>
      <c r="L1016" s="39"/>
      <c r="M1016" s="39"/>
      <c r="N1016" s="39"/>
      <c r="O1016" s="39"/>
    </row>
    <row r="1017" spans="1:15">
      <c r="A1017" s="39"/>
      <c r="B1017" s="39"/>
      <c r="C1017" s="39"/>
      <c r="D1017" s="39"/>
      <c r="E1017" s="39"/>
      <c r="F1017" s="39"/>
      <c r="G1017" s="39"/>
      <c r="H1017" s="39"/>
      <c r="I1017" s="39"/>
      <c r="J1017" s="39"/>
      <c r="K1017" s="39"/>
      <c r="L1017" s="39"/>
      <c r="M1017" s="39"/>
      <c r="N1017" s="39"/>
      <c r="O1017" s="39"/>
    </row>
    <row r="1018" spans="1:15">
      <c r="A1018" s="39"/>
      <c r="B1018" s="39"/>
      <c r="C1018" s="39"/>
      <c r="D1018" s="39"/>
      <c r="E1018" s="39"/>
      <c r="F1018" s="39"/>
      <c r="G1018" s="39"/>
      <c r="H1018" s="39"/>
      <c r="I1018" s="39"/>
      <c r="J1018" s="39"/>
      <c r="K1018" s="39"/>
      <c r="L1018" s="39"/>
      <c r="M1018" s="39"/>
      <c r="N1018" s="39"/>
      <c r="O1018" s="39"/>
    </row>
    <row r="1019" spans="1:15">
      <c r="A1019" s="39"/>
      <c r="B1019" s="39"/>
      <c r="C1019" s="39"/>
      <c r="D1019" s="39"/>
      <c r="E1019" s="39"/>
      <c r="F1019" s="39"/>
      <c r="G1019" s="39"/>
      <c r="H1019" s="39"/>
      <c r="I1019" s="39"/>
      <c r="J1019" s="39"/>
      <c r="K1019" s="39"/>
      <c r="L1019" s="39"/>
      <c r="M1019" s="39"/>
      <c r="N1019" s="39"/>
      <c r="O1019" s="39"/>
    </row>
    <row r="1020" spans="1:15">
      <c r="A1020" s="39"/>
      <c r="B1020" s="39"/>
      <c r="C1020" s="39"/>
      <c r="D1020" s="39"/>
      <c r="E1020" s="39"/>
      <c r="F1020" s="39"/>
      <c r="G1020" s="39"/>
      <c r="H1020" s="39"/>
      <c r="I1020" s="39"/>
      <c r="J1020" s="39"/>
      <c r="K1020" s="39"/>
      <c r="L1020" s="39"/>
      <c r="M1020" s="39"/>
      <c r="N1020" s="39"/>
      <c r="O1020" s="39"/>
    </row>
    <row r="1021" spans="1:15">
      <c r="A1021" s="39"/>
      <c r="B1021" s="39"/>
      <c r="C1021" s="39"/>
      <c r="D1021" s="39"/>
      <c r="E1021" s="39"/>
      <c r="F1021" s="39"/>
      <c r="G1021" s="39"/>
      <c r="H1021" s="39"/>
      <c r="I1021" s="39"/>
      <c r="J1021" s="39"/>
      <c r="K1021" s="39"/>
      <c r="L1021" s="39"/>
      <c r="M1021" s="39"/>
      <c r="N1021" s="39"/>
      <c r="O1021" s="39"/>
    </row>
    <row r="1022" spans="1:15">
      <c r="A1022" s="39"/>
      <c r="B1022" s="39"/>
      <c r="C1022" s="39"/>
      <c r="D1022" s="39"/>
      <c r="E1022" s="39"/>
      <c r="F1022" s="39"/>
      <c r="G1022" s="39"/>
      <c r="H1022" s="39"/>
      <c r="I1022" s="39"/>
      <c r="J1022" s="39"/>
      <c r="K1022" s="39"/>
      <c r="L1022" s="39"/>
      <c r="M1022" s="39"/>
      <c r="N1022" s="39"/>
      <c r="O1022" s="39"/>
    </row>
    <row r="1023" spans="1:15">
      <c r="A1023" s="39"/>
      <c r="B1023" s="39"/>
      <c r="C1023" s="39"/>
      <c r="D1023" s="39"/>
      <c r="E1023" s="39"/>
      <c r="F1023" s="39"/>
      <c r="G1023" s="39"/>
      <c r="H1023" s="39"/>
      <c r="I1023" s="39"/>
      <c r="J1023" s="39"/>
      <c r="K1023" s="39"/>
      <c r="L1023" s="39"/>
      <c r="M1023" s="39"/>
      <c r="N1023" s="39"/>
      <c r="O1023" s="39"/>
    </row>
    <row r="1024" spans="1:15">
      <c r="A1024" s="39"/>
      <c r="B1024" s="39"/>
      <c r="C1024" s="39"/>
      <c r="D1024" s="39"/>
      <c r="E1024" s="39"/>
      <c r="F1024" s="39"/>
      <c r="G1024" s="39"/>
      <c r="H1024" s="39"/>
      <c r="I1024" s="39"/>
      <c r="J1024" s="39"/>
      <c r="K1024" s="39"/>
      <c r="L1024" s="39"/>
      <c r="M1024" s="39"/>
      <c r="N1024" s="39"/>
      <c r="O1024" s="39"/>
    </row>
    <row r="1025" spans="1:15">
      <c r="A1025" s="39"/>
      <c r="B1025" s="39"/>
      <c r="C1025" s="39"/>
      <c r="D1025" s="39"/>
      <c r="E1025" s="39"/>
      <c r="F1025" s="39"/>
      <c r="G1025" s="39"/>
      <c r="H1025" s="39"/>
      <c r="I1025" s="39"/>
      <c r="J1025" s="39"/>
      <c r="K1025" s="39"/>
      <c r="L1025" s="39"/>
      <c r="M1025" s="39"/>
      <c r="N1025" s="39"/>
      <c r="O1025" s="39"/>
    </row>
    <row r="1026" spans="1:15">
      <c r="A1026" s="39"/>
      <c r="B1026" s="39"/>
      <c r="C1026" s="39"/>
      <c r="D1026" s="39"/>
      <c r="E1026" s="39"/>
      <c r="F1026" s="39"/>
      <c r="G1026" s="39"/>
      <c r="H1026" s="39"/>
      <c r="I1026" s="39"/>
      <c r="J1026" s="39"/>
      <c r="K1026" s="39"/>
      <c r="L1026" s="39"/>
      <c r="M1026" s="39"/>
      <c r="N1026" s="39"/>
      <c r="O1026" s="39"/>
    </row>
    <row r="1027" spans="1:15">
      <c r="A1027" s="39"/>
      <c r="B1027" s="39"/>
      <c r="C1027" s="39"/>
      <c r="D1027" s="39"/>
      <c r="E1027" s="39"/>
      <c r="F1027" s="39"/>
      <c r="G1027" s="39"/>
      <c r="H1027" s="39"/>
      <c r="I1027" s="39"/>
      <c r="J1027" s="39"/>
      <c r="K1027" s="39"/>
      <c r="L1027" s="39"/>
      <c r="M1027" s="39"/>
      <c r="N1027" s="39"/>
      <c r="O1027" s="39"/>
    </row>
    <row r="1028" spans="1:15">
      <c r="A1028" s="39"/>
      <c r="B1028" s="39"/>
      <c r="C1028" s="39"/>
      <c r="D1028" s="39"/>
      <c r="E1028" s="39"/>
      <c r="F1028" s="39"/>
      <c r="G1028" s="39"/>
      <c r="H1028" s="39"/>
      <c r="I1028" s="39"/>
      <c r="J1028" s="39"/>
      <c r="K1028" s="39"/>
      <c r="L1028" s="39"/>
      <c r="M1028" s="39"/>
      <c r="N1028" s="39"/>
      <c r="O1028" s="39"/>
    </row>
    <row r="1029" spans="1:15">
      <c r="A1029" s="39"/>
      <c r="B1029" s="39"/>
      <c r="C1029" s="39"/>
      <c r="D1029" s="39"/>
      <c r="E1029" s="39"/>
      <c r="F1029" s="39"/>
      <c r="G1029" s="39"/>
      <c r="H1029" s="39"/>
      <c r="I1029" s="39"/>
      <c r="J1029" s="39"/>
      <c r="K1029" s="39"/>
      <c r="L1029" s="39"/>
      <c r="M1029" s="39"/>
      <c r="N1029" s="39"/>
      <c r="O1029" s="39"/>
    </row>
    <row r="1030" spans="1:15">
      <c r="A1030" s="39"/>
      <c r="B1030" s="39"/>
      <c r="C1030" s="39"/>
      <c r="D1030" s="39"/>
      <c r="E1030" s="39"/>
      <c r="F1030" s="39"/>
      <c r="G1030" s="39"/>
      <c r="H1030" s="39"/>
      <c r="I1030" s="39"/>
      <c r="J1030" s="39"/>
      <c r="K1030" s="39"/>
      <c r="L1030" s="39"/>
      <c r="M1030" s="39"/>
      <c r="N1030" s="39"/>
      <c r="O1030" s="39"/>
    </row>
    <row r="1031" spans="1:15">
      <c r="A1031" s="39"/>
      <c r="B1031" s="39"/>
      <c r="C1031" s="39"/>
      <c r="D1031" s="39"/>
      <c r="E1031" s="39"/>
      <c r="F1031" s="39"/>
      <c r="G1031" s="39"/>
      <c r="H1031" s="39"/>
      <c r="I1031" s="39"/>
      <c r="J1031" s="39"/>
      <c r="K1031" s="39"/>
      <c r="L1031" s="39"/>
      <c r="M1031" s="39"/>
      <c r="N1031" s="39"/>
      <c r="O1031" s="39"/>
    </row>
    <row r="1032" spans="1:15">
      <c r="A1032" s="39"/>
      <c r="B1032" s="39"/>
      <c r="C1032" s="39"/>
      <c r="D1032" s="39"/>
      <c r="E1032" s="39"/>
      <c r="F1032" s="39"/>
      <c r="G1032" s="39"/>
      <c r="H1032" s="39"/>
      <c r="I1032" s="39"/>
      <c r="J1032" s="39"/>
      <c r="K1032" s="39"/>
      <c r="L1032" s="39"/>
      <c r="M1032" s="39"/>
      <c r="N1032" s="39"/>
      <c r="O1032" s="39"/>
    </row>
    <row r="1033" spans="1:15">
      <c r="A1033" s="39"/>
      <c r="B1033" s="39"/>
      <c r="C1033" s="39"/>
      <c r="D1033" s="39"/>
      <c r="E1033" s="39"/>
      <c r="F1033" s="39"/>
      <c r="G1033" s="39"/>
      <c r="H1033" s="39"/>
      <c r="I1033" s="39"/>
      <c r="J1033" s="39"/>
      <c r="K1033" s="39"/>
      <c r="L1033" s="39"/>
      <c r="M1033" s="39"/>
      <c r="N1033" s="39"/>
      <c r="O1033" s="39"/>
    </row>
    <row r="1034" spans="1:15">
      <c r="A1034" s="39"/>
      <c r="B1034" s="39"/>
      <c r="C1034" s="39"/>
      <c r="D1034" s="39"/>
      <c r="E1034" s="39"/>
      <c r="F1034" s="39"/>
      <c r="G1034" s="39"/>
      <c r="H1034" s="39"/>
      <c r="I1034" s="39"/>
      <c r="J1034" s="39"/>
      <c r="K1034" s="39"/>
      <c r="L1034" s="39"/>
      <c r="M1034" s="39"/>
      <c r="N1034" s="39"/>
      <c r="O1034" s="39"/>
    </row>
    <row r="1035" spans="1:15">
      <c r="A1035" s="39"/>
      <c r="B1035" s="39"/>
      <c r="C1035" s="39"/>
      <c r="D1035" s="39"/>
      <c r="E1035" s="39"/>
      <c r="F1035" s="39"/>
      <c r="G1035" s="39"/>
      <c r="H1035" s="39"/>
      <c r="I1035" s="39"/>
      <c r="J1035" s="39"/>
      <c r="K1035" s="39"/>
      <c r="L1035" s="39"/>
      <c r="M1035" s="39"/>
      <c r="N1035" s="39"/>
      <c r="O1035" s="39"/>
    </row>
    <row r="1036" spans="1:15">
      <c r="A1036" s="39"/>
      <c r="B1036" s="39"/>
      <c r="C1036" s="39"/>
      <c r="D1036" s="39"/>
      <c r="E1036" s="39"/>
      <c r="F1036" s="39"/>
      <c r="G1036" s="39"/>
      <c r="H1036" s="39"/>
      <c r="I1036" s="39"/>
      <c r="J1036" s="39"/>
      <c r="K1036" s="39"/>
      <c r="L1036" s="39"/>
      <c r="M1036" s="39"/>
      <c r="N1036" s="39"/>
      <c r="O1036" s="39"/>
    </row>
    <row r="1037" spans="1:15">
      <c r="A1037" s="39"/>
      <c r="B1037" s="39"/>
      <c r="C1037" s="39"/>
      <c r="D1037" s="39"/>
      <c r="E1037" s="39"/>
      <c r="F1037" s="39"/>
      <c r="G1037" s="39"/>
      <c r="H1037" s="39"/>
      <c r="I1037" s="39"/>
      <c r="J1037" s="39"/>
      <c r="K1037" s="39"/>
      <c r="L1037" s="39"/>
      <c r="M1037" s="39"/>
      <c r="N1037" s="39"/>
      <c r="O1037" s="39"/>
    </row>
    <row r="1038" spans="1:15">
      <c r="A1038" s="39"/>
      <c r="B1038" s="39"/>
      <c r="C1038" s="39"/>
      <c r="D1038" s="39"/>
      <c r="E1038" s="39"/>
      <c r="F1038" s="39"/>
      <c r="G1038" s="39"/>
      <c r="H1038" s="39"/>
      <c r="I1038" s="39"/>
      <c r="J1038" s="39"/>
      <c r="K1038" s="39"/>
      <c r="L1038" s="39"/>
      <c r="M1038" s="39"/>
      <c r="N1038" s="39"/>
      <c r="O1038" s="39"/>
    </row>
    <row r="1039" spans="1:15">
      <c r="A1039" s="39"/>
      <c r="B1039" s="39"/>
      <c r="C1039" s="39"/>
      <c r="D1039" s="39"/>
      <c r="E1039" s="39"/>
      <c r="F1039" s="39"/>
      <c r="G1039" s="39"/>
      <c r="H1039" s="39"/>
      <c r="I1039" s="39"/>
      <c r="J1039" s="39"/>
      <c r="K1039" s="39"/>
      <c r="L1039" s="39"/>
      <c r="M1039" s="39"/>
      <c r="N1039" s="39"/>
      <c r="O1039" s="39"/>
    </row>
    <row r="1040" spans="1:15">
      <c r="A1040" s="39"/>
      <c r="B1040" s="39"/>
      <c r="C1040" s="39"/>
      <c r="D1040" s="39"/>
      <c r="E1040" s="39"/>
      <c r="F1040" s="39"/>
      <c r="G1040" s="39"/>
      <c r="H1040" s="39"/>
      <c r="I1040" s="39"/>
      <c r="J1040" s="39"/>
      <c r="K1040" s="39"/>
      <c r="L1040" s="39"/>
      <c r="M1040" s="39"/>
      <c r="N1040" s="39"/>
      <c r="O1040" s="39"/>
    </row>
    <row r="1041" spans="1:15">
      <c r="A1041" s="39"/>
      <c r="B1041" s="39"/>
      <c r="C1041" s="39"/>
      <c r="D1041" s="39"/>
      <c r="E1041" s="39"/>
      <c r="F1041" s="39"/>
      <c r="G1041" s="39"/>
      <c r="H1041" s="39"/>
      <c r="I1041" s="39"/>
      <c r="J1041" s="39"/>
      <c r="K1041" s="39"/>
      <c r="L1041" s="39"/>
      <c r="M1041" s="39"/>
      <c r="N1041" s="39"/>
      <c r="O1041" s="39"/>
    </row>
    <row r="1042" spans="1:15">
      <c r="A1042" s="39"/>
      <c r="B1042" s="39"/>
      <c r="C1042" s="39"/>
      <c r="D1042" s="39"/>
      <c r="E1042" s="39"/>
      <c r="F1042" s="39"/>
      <c r="G1042" s="39"/>
      <c r="H1042" s="39"/>
      <c r="I1042" s="39"/>
      <c r="J1042" s="39"/>
      <c r="K1042" s="39"/>
      <c r="L1042" s="39"/>
      <c r="M1042" s="39"/>
      <c r="N1042" s="39"/>
      <c r="O1042" s="39"/>
    </row>
    <row r="1043" spans="1:15">
      <c r="A1043" s="39"/>
      <c r="B1043" s="39"/>
      <c r="C1043" s="39"/>
      <c r="D1043" s="39"/>
      <c r="E1043" s="39"/>
      <c r="F1043" s="39"/>
      <c r="G1043" s="39"/>
      <c r="H1043" s="39"/>
      <c r="I1043" s="39"/>
      <c r="J1043" s="39"/>
      <c r="K1043" s="39"/>
      <c r="L1043" s="39"/>
      <c r="M1043" s="39"/>
      <c r="N1043" s="39"/>
      <c r="O1043" s="39"/>
    </row>
    <row r="1044" spans="1:15">
      <c r="A1044" s="39"/>
      <c r="B1044" s="39"/>
      <c r="C1044" s="39"/>
      <c r="D1044" s="39"/>
      <c r="E1044" s="39"/>
      <c r="F1044" s="39"/>
      <c r="G1044" s="39"/>
      <c r="H1044" s="39"/>
      <c r="I1044" s="39"/>
      <c r="J1044" s="39"/>
      <c r="K1044" s="39"/>
      <c r="L1044" s="39"/>
      <c r="M1044" s="39"/>
      <c r="N1044" s="39"/>
      <c r="O1044" s="39"/>
    </row>
    <row r="1045" spans="1:15">
      <c r="A1045" s="39"/>
      <c r="B1045" s="39"/>
      <c r="C1045" s="39"/>
      <c r="D1045" s="39"/>
      <c r="E1045" s="39"/>
      <c r="F1045" s="39"/>
      <c r="G1045" s="39"/>
      <c r="H1045" s="39"/>
      <c r="I1045" s="39"/>
      <c r="J1045" s="39"/>
      <c r="K1045" s="39"/>
      <c r="L1045" s="39"/>
      <c r="M1045" s="39"/>
      <c r="N1045" s="39"/>
      <c r="O1045" s="39"/>
    </row>
    <row r="1046" spans="1:15">
      <c r="A1046" s="39"/>
      <c r="B1046" s="39"/>
      <c r="C1046" s="39"/>
      <c r="D1046" s="39"/>
      <c r="E1046" s="39"/>
      <c r="F1046" s="39"/>
      <c r="G1046" s="39"/>
      <c r="H1046" s="39"/>
      <c r="I1046" s="39"/>
      <c r="J1046" s="39"/>
      <c r="K1046" s="39"/>
      <c r="L1046" s="39"/>
      <c r="M1046" s="39"/>
      <c r="N1046" s="39"/>
      <c r="O1046" s="39"/>
    </row>
    <row r="1047" spans="1:15">
      <c r="A1047" s="39"/>
      <c r="B1047" s="39"/>
      <c r="C1047" s="39"/>
      <c r="D1047" s="39"/>
      <c r="E1047" s="39"/>
      <c r="F1047" s="39"/>
      <c r="G1047" s="39"/>
      <c r="H1047" s="39"/>
      <c r="I1047" s="39"/>
      <c r="J1047" s="39"/>
      <c r="K1047" s="39"/>
      <c r="L1047" s="39"/>
      <c r="M1047" s="39"/>
      <c r="N1047" s="39"/>
      <c r="O1047" s="39"/>
    </row>
    <row r="1048" spans="1:15">
      <c r="A1048" s="39"/>
      <c r="B1048" s="39"/>
      <c r="C1048" s="39"/>
      <c r="D1048" s="39"/>
      <c r="E1048" s="39"/>
      <c r="F1048" s="39"/>
      <c r="G1048" s="39"/>
      <c r="H1048" s="39"/>
      <c r="I1048" s="39"/>
      <c r="J1048" s="39"/>
      <c r="K1048" s="39"/>
      <c r="L1048" s="39"/>
      <c r="M1048" s="39"/>
      <c r="N1048" s="39"/>
      <c r="O1048" s="39"/>
    </row>
    <row r="1049" spans="1:15">
      <c r="A1049" s="39"/>
      <c r="B1049" s="39"/>
      <c r="C1049" s="39"/>
      <c r="D1049" s="39"/>
      <c r="E1049" s="39"/>
      <c r="F1049" s="39"/>
      <c r="G1049" s="39"/>
      <c r="H1049" s="39"/>
      <c r="I1049" s="39"/>
      <c r="J1049" s="39"/>
      <c r="K1049" s="39"/>
      <c r="L1049" s="39"/>
      <c r="M1049" s="39"/>
      <c r="N1049" s="39"/>
      <c r="O1049" s="39"/>
    </row>
    <row r="1050" spans="1:15">
      <c r="A1050" s="39"/>
      <c r="B1050" s="39"/>
      <c r="C1050" s="39"/>
      <c r="D1050" s="39"/>
      <c r="E1050" s="39"/>
      <c r="F1050" s="39"/>
      <c r="G1050" s="39"/>
      <c r="H1050" s="39"/>
      <c r="I1050" s="39"/>
      <c r="J1050" s="39"/>
      <c r="K1050" s="39"/>
      <c r="L1050" s="39"/>
      <c r="M1050" s="39"/>
      <c r="N1050" s="39"/>
      <c r="O1050" s="39"/>
    </row>
    <row r="1051" spans="1:15">
      <c r="A1051" s="39"/>
      <c r="B1051" s="39"/>
      <c r="C1051" s="39"/>
      <c r="D1051" s="39"/>
      <c r="E1051" s="39"/>
      <c r="F1051" s="39"/>
      <c r="G1051" s="39"/>
      <c r="H1051" s="39"/>
      <c r="I1051" s="39"/>
      <c r="J1051" s="39"/>
      <c r="K1051" s="39"/>
      <c r="L1051" s="39"/>
      <c r="M1051" s="39"/>
      <c r="N1051" s="39"/>
      <c r="O1051" s="39"/>
    </row>
    <row r="1052" spans="1:15">
      <c r="A1052" s="39"/>
      <c r="B1052" s="39"/>
      <c r="C1052" s="39"/>
      <c r="D1052" s="39"/>
      <c r="E1052" s="39"/>
      <c r="F1052" s="39"/>
      <c r="G1052" s="39"/>
      <c r="H1052" s="39"/>
      <c r="I1052" s="39"/>
      <c r="J1052" s="39"/>
      <c r="K1052" s="39"/>
      <c r="L1052" s="39"/>
      <c r="M1052" s="39"/>
      <c r="N1052" s="39"/>
      <c r="O1052" s="39"/>
    </row>
    <row r="1053" spans="1:15">
      <c r="A1053" s="39"/>
      <c r="B1053" s="39"/>
      <c r="C1053" s="39"/>
      <c r="D1053" s="39"/>
      <c r="E1053" s="39"/>
      <c r="F1053" s="39"/>
      <c r="G1053" s="39"/>
      <c r="H1053" s="39"/>
      <c r="I1053" s="39"/>
      <c r="J1053" s="39"/>
      <c r="K1053" s="39"/>
      <c r="L1053" s="39"/>
      <c r="M1053" s="39"/>
      <c r="N1053" s="39"/>
      <c r="O1053" s="39"/>
    </row>
    <row r="1054" spans="1:15">
      <c r="A1054" s="39"/>
      <c r="B1054" s="39"/>
      <c r="C1054" s="39"/>
      <c r="D1054" s="39"/>
      <c r="E1054" s="39"/>
      <c r="F1054" s="39"/>
      <c r="G1054" s="39"/>
      <c r="H1054" s="39"/>
      <c r="I1054" s="39"/>
      <c r="J1054" s="39"/>
      <c r="K1054" s="39"/>
      <c r="L1054" s="39"/>
      <c r="M1054" s="39"/>
      <c r="N1054" s="39"/>
      <c r="O1054" s="39"/>
    </row>
    <row r="1055" spans="1:15">
      <c r="A1055" s="39"/>
      <c r="B1055" s="39"/>
      <c r="C1055" s="39"/>
      <c r="D1055" s="39"/>
      <c r="E1055" s="39"/>
      <c r="F1055" s="39"/>
      <c r="G1055" s="39"/>
      <c r="H1055" s="39"/>
      <c r="I1055" s="39"/>
      <c r="J1055" s="39"/>
      <c r="K1055" s="39"/>
      <c r="L1055" s="39"/>
      <c r="M1055" s="39"/>
      <c r="N1055" s="39"/>
      <c r="O1055" s="39"/>
    </row>
    <row r="1056" spans="1:15">
      <c r="A1056" s="39"/>
      <c r="B1056" s="39"/>
      <c r="C1056" s="39"/>
      <c r="D1056" s="39"/>
      <c r="E1056" s="39"/>
      <c r="F1056" s="39"/>
      <c r="G1056" s="39"/>
      <c r="H1056" s="39"/>
      <c r="I1056" s="39"/>
      <c r="J1056" s="39"/>
      <c r="K1056" s="39"/>
      <c r="L1056" s="39"/>
      <c r="M1056" s="39"/>
      <c r="N1056" s="39"/>
      <c r="O1056" s="39"/>
    </row>
    <row r="1057" spans="1:15">
      <c r="A1057" s="39"/>
      <c r="B1057" s="39"/>
      <c r="C1057" s="39"/>
      <c r="D1057" s="39"/>
      <c r="E1057" s="39"/>
      <c r="F1057" s="39"/>
      <c r="G1057" s="39"/>
      <c r="H1057" s="39"/>
      <c r="I1057" s="39"/>
      <c r="J1057" s="39"/>
      <c r="K1057" s="39"/>
      <c r="L1057" s="39"/>
      <c r="M1057" s="39"/>
      <c r="N1057" s="39"/>
      <c r="O1057" s="39"/>
    </row>
    <row r="1058" spans="1:15">
      <c r="A1058" s="39"/>
      <c r="B1058" s="39"/>
      <c r="C1058" s="39"/>
      <c r="D1058" s="39"/>
      <c r="E1058" s="39"/>
      <c r="F1058" s="39"/>
      <c r="G1058" s="39"/>
      <c r="H1058" s="39"/>
      <c r="I1058" s="39"/>
      <c r="J1058" s="39"/>
      <c r="K1058" s="39"/>
      <c r="L1058" s="39"/>
      <c r="M1058" s="39"/>
      <c r="N1058" s="39"/>
      <c r="O1058" s="39"/>
    </row>
    <row r="1059" spans="1:15">
      <c r="A1059" s="39"/>
      <c r="B1059" s="39"/>
      <c r="C1059" s="39"/>
      <c r="D1059" s="39"/>
      <c r="E1059" s="39"/>
      <c r="F1059" s="39"/>
      <c r="G1059" s="39"/>
      <c r="H1059" s="39"/>
      <c r="I1059" s="39"/>
      <c r="J1059" s="39"/>
      <c r="K1059" s="39"/>
      <c r="L1059" s="39"/>
      <c r="M1059" s="39"/>
      <c r="N1059" s="39"/>
      <c r="O1059" s="39"/>
    </row>
    <row r="1060" spans="1:15">
      <c r="A1060" s="39"/>
      <c r="B1060" s="39"/>
      <c r="C1060" s="39"/>
      <c r="D1060" s="39"/>
      <c r="E1060" s="39"/>
      <c r="F1060" s="39"/>
      <c r="G1060" s="39"/>
      <c r="H1060" s="39"/>
      <c r="I1060" s="39"/>
      <c r="J1060" s="39"/>
      <c r="K1060" s="39"/>
      <c r="L1060" s="39"/>
      <c r="M1060" s="39"/>
      <c r="N1060" s="39"/>
      <c r="O1060" s="39"/>
    </row>
    <row r="1061" spans="1:15">
      <c r="A1061" s="39"/>
      <c r="B1061" s="39"/>
      <c r="C1061" s="39"/>
      <c r="D1061" s="39"/>
      <c r="E1061" s="39"/>
      <c r="F1061" s="39"/>
      <c r="G1061" s="39"/>
      <c r="H1061" s="39"/>
      <c r="I1061" s="39"/>
      <c r="J1061" s="39"/>
      <c r="K1061" s="39"/>
      <c r="L1061" s="39"/>
      <c r="M1061" s="39"/>
      <c r="N1061" s="39"/>
      <c r="O1061" s="39"/>
    </row>
    <row r="1062" spans="1:15">
      <c r="A1062" s="39"/>
      <c r="B1062" s="39"/>
      <c r="C1062" s="39"/>
      <c r="D1062" s="39"/>
      <c r="E1062" s="39"/>
      <c r="F1062" s="39"/>
      <c r="G1062" s="39"/>
      <c r="H1062" s="39"/>
      <c r="I1062" s="39"/>
      <c r="J1062" s="39"/>
      <c r="K1062" s="39"/>
      <c r="L1062" s="39"/>
      <c r="M1062" s="39"/>
      <c r="N1062" s="39"/>
      <c r="O1062" s="39"/>
    </row>
    <row r="1063" spans="1:15">
      <c r="A1063" s="39"/>
      <c r="B1063" s="39"/>
      <c r="C1063" s="39"/>
      <c r="D1063" s="39"/>
      <c r="E1063" s="39"/>
      <c r="F1063" s="39"/>
      <c r="G1063" s="39"/>
      <c r="H1063" s="39"/>
      <c r="I1063" s="39"/>
      <c r="J1063" s="39"/>
      <c r="K1063" s="39"/>
      <c r="L1063" s="39"/>
      <c r="M1063" s="39"/>
      <c r="N1063" s="39"/>
      <c r="O1063" s="39"/>
    </row>
    <row r="1064" spans="1:15">
      <c r="A1064" s="39"/>
      <c r="B1064" s="39"/>
      <c r="C1064" s="39"/>
      <c r="D1064" s="39"/>
      <c r="E1064" s="39"/>
      <c r="F1064" s="39"/>
      <c r="G1064" s="39"/>
      <c r="H1064" s="39"/>
      <c r="I1064" s="39"/>
      <c r="J1064" s="39"/>
      <c r="K1064" s="39"/>
      <c r="L1064" s="39"/>
      <c r="M1064" s="39"/>
      <c r="N1064" s="39"/>
      <c r="O1064" s="39"/>
    </row>
    <row r="1065" spans="1:15">
      <c r="A1065" s="39"/>
      <c r="B1065" s="39"/>
      <c r="C1065" s="39"/>
      <c r="D1065" s="39"/>
      <c r="E1065" s="39"/>
      <c r="F1065" s="39"/>
      <c r="G1065" s="39"/>
      <c r="H1065" s="39"/>
      <c r="I1065" s="39"/>
      <c r="J1065" s="39"/>
      <c r="K1065" s="39"/>
      <c r="L1065" s="39"/>
      <c r="M1065" s="39"/>
      <c r="N1065" s="39"/>
      <c r="O1065" s="39"/>
    </row>
    <row r="1066" spans="1:15">
      <c r="A1066" s="39"/>
      <c r="B1066" s="39"/>
      <c r="C1066" s="39"/>
      <c r="D1066" s="39"/>
      <c r="E1066" s="39"/>
      <c r="F1066" s="39"/>
      <c r="G1066" s="39"/>
      <c r="H1066" s="39"/>
      <c r="I1066" s="39"/>
      <c r="J1066" s="39"/>
      <c r="K1066" s="39"/>
      <c r="L1066" s="39"/>
      <c r="M1066" s="39"/>
      <c r="N1066" s="39"/>
      <c r="O1066" s="39"/>
    </row>
    <row r="1067" spans="1:15">
      <c r="A1067" s="39"/>
      <c r="B1067" s="39"/>
      <c r="C1067" s="39"/>
      <c r="D1067" s="39"/>
      <c r="E1067" s="39"/>
      <c r="F1067" s="39"/>
      <c r="G1067" s="39"/>
      <c r="H1067" s="39"/>
      <c r="I1067" s="39"/>
      <c r="J1067" s="39"/>
      <c r="K1067" s="39"/>
      <c r="L1067" s="39"/>
      <c r="M1067" s="39"/>
      <c r="N1067" s="39"/>
      <c r="O1067" s="39"/>
    </row>
    <row r="1068" spans="1:15">
      <c r="A1068" s="39"/>
      <c r="B1068" s="39"/>
      <c r="C1068" s="39"/>
      <c r="D1068" s="39"/>
      <c r="E1068" s="39"/>
      <c r="F1068" s="39"/>
      <c r="G1068" s="39"/>
      <c r="H1068" s="39"/>
      <c r="I1068" s="39"/>
      <c r="J1068" s="39"/>
      <c r="K1068" s="39"/>
      <c r="L1068" s="39"/>
      <c r="M1068" s="39"/>
      <c r="N1068" s="39"/>
      <c r="O1068" s="39"/>
    </row>
    <row r="1069" spans="1:15">
      <c r="A1069" s="39"/>
      <c r="B1069" s="39"/>
      <c r="C1069" s="39"/>
      <c r="D1069" s="39"/>
      <c r="E1069" s="39"/>
      <c r="F1069" s="39"/>
      <c r="G1069" s="39"/>
      <c r="H1069" s="39"/>
      <c r="I1069" s="39"/>
      <c r="J1069" s="39"/>
      <c r="K1069" s="39"/>
      <c r="L1069" s="39"/>
      <c r="M1069" s="39"/>
      <c r="N1069" s="39"/>
      <c r="O1069" s="39"/>
    </row>
    <row r="1070" spans="1:15">
      <c r="A1070" s="39"/>
      <c r="B1070" s="39"/>
      <c r="C1070" s="39"/>
      <c r="D1070" s="39"/>
      <c r="E1070" s="39"/>
      <c r="F1070" s="39"/>
      <c r="G1070" s="39"/>
      <c r="H1070" s="39"/>
      <c r="I1070" s="39"/>
      <c r="J1070" s="39"/>
      <c r="K1070" s="39"/>
      <c r="L1070" s="39"/>
      <c r="M1070" s="39"/>
      <c r="N1070" s="39"/>
      <c r="O1070" s="39"/>
    </row>
    <row r="1071" spans="1:15">
      <c r="A1071" s="39"/>
      <c r="B1071" s="39"/>
      <c r="C1071" s="39"/>
      <c r="D1071" s="39"/>
      <c r="E1071" s="39"/>
      <c r="F1071" s="39"/>
      <c r="G1071" s="39"/>
      <c r="H1071" s="39"/>
      <c r="I1071" s="39"/>
      <c r="J1071" s="39"/>
      <c r="K1071" s="39"/>
      <c r="L1071" s="39"/>
      <c r="M1071" s="39"/>
      <c r="N1071" s="39"/>
      <c r="O1071" s="39"/>
    </row>
    <row r="1072" spans="1:15">
      <c r="A1072" s="39"/>
      <c r="B1072" s="39"/>
      <c r="C1072" s="39"/>
      <c r="D1072" s="39"/>
      <c r="E1072" s="39"/>
      <c r="F1072" s="39"/>
      <c r="G1072" s="39"/>
      <c r="H1072" s="39"/>
      <c r="I1072" s="39"/>
      <c r="J1072" s="39"/>
      <c r="K1072" s="39"/>
      <c r="L1072" s="39"/>
      <c r="M1072" s="39"/>
      <c r="N1072" s="39"/>
      <c r="O1072" s="39"/>
    </row>
    <row r="1073" spans="1:15">
      <c r="A1073" s="39"/>
      <c r="B1073" s="39"/>
      <c r="C1073" s="39"/>
      <c r="D1073" s="39"/>
      <c r="E1073" s="39"/>
      <c r="F1073" s="39"/>
      <c r="G1073" s="39"/>
      <c r="H1073" s="39"/>
      <c r="I1073" s="39"/>
      <c r="J1073" s="39"/>
      <c r="K1073" s="39"/>
      <c r="L1073" s="39"/>
      <c r="M1073" s="39"/>
      <c r="N1073" s="39"/>
      <c r="O1073" s="39"/>
    </row>
    <row r="1074" spans="1:15">
      <c r="A1074" s="39"/>
      <c r="B1074" s="39"/>
      <c r="C1074" s="39"/>
      <c r="D1074" s="39"/>
      <c r="E1074" s="39"/>
      <c r="F1074" s="39"/>
      <c r="G1074" s="39"/>
      <c r="H1074" s="39"/>
      <c r="I1074" s="39"/>
      <c r="J1074" s="39"/>
      <c r="K1074" s="39"/>
      <c r="L1074" s="39"/>
      <c r="M1074" s="39"/>
      <c r="N1074" s="39"/>
      <c r="O1074" s="39"/>
    </row>
    <row r="1075" spans="1:15">
      <c r="A1075" s="39"/>
      <c r="B1075" s="39"/>
      <c r="C1075" s="39"/>
      <c r="D1075" s="39"/>
      <c r="E1075" s="39"/>
      <c r="F1075" s="39"/>
      <c r="G1075" s="39"/>
      <c r="H1075" s="39"/>
      <c r="I1075" s="39"/>
      <c r="J1075" s="39"/>
      <c r="K1075" s="39"/>
      <c r="L1075" s="39"/>
      <c r="M1075" s="39"/>
      <c r="N1075" s="39"/>
      <c r="O1075" s="39"/>
    </row>
    <row r="1076" spans="1:15">
      <c r="A1076" s="39"/>
      <c r="B1076" s="39"/>
      <c r="C1076" s="39"/>
      <c r="D1076" s="39"/>
      <c r="E1076" s="39"/>
      <c r="F1076" s="39"/>
      <c r="G1076" s="39"/>
      <c r="H1076" s="39"/>
      <c r="I1076" s="39"/>
      <c r="J1076" s="39"/>
      <c r="K1076" s="39"/>
      <c r="L1076" s="39"/>
      <c r="M1076" s="39"/>
      <c r="N1076" s="39"/>
      <c r="O1076" s="39"/>
    </row>
    <row r="1077" spans="1:15">
      <c r="A1077" s="39"/>
      <c r="B1077" s="39"/>
      <c r="C1077" s="39"/>
      <c r="D1077" s="39"/>
      <c r="E1077" s="39"/>
      <c r="F1077" s="39"/>
      <c r="G1077" s="39"/>
      <c r="H1077" s="39"/>
      <c r="I1077" s="39"/>
      <c r="J1077" s="39"/>
      <c r="K1077" s="39"/>
      <c r="L1077" s="39"/>
      <c r="M1077" s="39"/>
      <c r="N1077" s="39"/>
      <c r="O1077" s="39"/>
    </row>
    <row r="1078" spans="1:15">
      <c r="A1078" s="39"/>
      <c r="B1078" s="39"/>
      <c r="C1078" s="39"/>
      <c r="D1078" s="39"/>
      <c r="E1078" s="39"/>
      <c r="F1078" s="39"/>
      <c r="G1078" s="39"/>
      <c r="H1078" s="39"/>
      <c r="I1078" s="39"/>
      <c r="J1078" s="39"/>
      <c r="K1078" s="39"/>
      <c r="L1078" s="39"/>
      <c r="M1078" s="39"/>
      <c r="N1078" s="39"/>
      <c r="O1078" s="39"/>
    </row>
    <row r="1079" spans="1:15">
      <c r="A1079" s="39"/>
      <c r="B1079" s="39"/>
      <c r="C1079" s="39"/>
      <c r="D1079" s="39"/>
      <c r="E1079" s="39"/>
      <c r="F1079" s="39"/>
      <c r="G1079" s="39"/>
      <c r="H1079" s="39"/>
      <c r="I1079" s="39"/>
      <c r="J1079" s="39"/>
      <c r="K1079" s="39"/>
      <c r="L1079" s="39"/>
      <c r="M1079" s="39"/>
      <c r="N1079" s="39"/>
      <c r="O1079" s="39"/>
    </row>
    <row r="1080" spans="1:15">
      <c r="A1080" s="39"/>
      <c r="B1080" s="39"/>
      <c r="C1080" s="39"/>
      <c r="D1080" s="39"/>
      <c r="E1080" s="39"/>
      <c r="F1080" s="39"/>
      <c r="G1080" s="39"/>
      <c r="H1080" s="39"/>
      <c r="I1080" s="39"/>
      <c r="J1080" s="39"/>
      <c r="K1080" s="39"/>
      <c r="L1080" s="39"/>
      <c r="M1080" s="39"/>
      <c r="N1080" s="39"/>
      <c r="O1080" s="39"/>
    </row>
    <row r="1081" spans="1:15">
      <c r="A1081" s="39"/>
      <c r="B1081" s="39"/>
      <c r="C1081" s="39"/>
      <c r="D1081" s="39"/>
      <c r="E1081" s="39"/>
      <c r="F1081" s="39"/>
      <c r="G1081" s="39"/>
      <c r="H1081" s="39"/>
      <c r="I1081" s="39"/>
      <c r="J1081" s="39"/>
      <c r="K1081" s="39"/>
      <c r="L1081" s="39"/>
      <c r="M1081" s="39"/>
      <c r="N1081" s="39"/>
      <c r="O1081" s="39"/>
    </row>
    <row r="1082" spans="1:15">
      <c r="A1082" s="39"/>
      <c r="B1082" s="39"/>
      <c r="C1082" s="39"/>
      <c r="D1082" s="39"/>
      <c r="E1082" s="39"/>
      <c r="F1082" s="39"/>
      <c r="G1082" s="39"/>
      <c r="H1082" s="39"/>
      <c r="I1082" s="39"/>
      <c r="J1082" s="39"/>
      <c r="K1082" s="39"/>
      <c r="L1082" s="39"/>
      <c r="M1082" s="39"/>
      <c r="N1082" s="39"/>
      <c r="O1082" s="39"/>
    </row>
    <row r="1083" spans="1:15">
      <c r="A1083" s="39"/>
      <c r="B1083" s="39"/>
      <c r="C1083" s="39"/>
      <c r="D1083" s="39"/>
      <c r="E1083" s="39"/>
      <c r="F1083" s="39"/>
      <c r="G1083" s="39"/>
      <c r="H1083" s="39"/>
      <c r="I1083" s="39"/>
      <c r="J1083" s="39"/>
      <c r="K1083" s="39"/>
      <c r="L1083" s="39"/>
      <c r="M1083" s="39"/>
      <c r="N1083" s="39"/>
      <c r="O1083" s="39"/>
    </row>
    <row r="1084" spans="1:15">
      <c r="A1084" s="39"/>
      <c r="B1084" s="39"/>
      <c r="C1084" s="39"/>
      <c r="D1084" s="39"/>
      <c r="E1084" s="39"/>
      <c r="F1084" s="39"/>
      <c r="G1084" s="39"/>
      <c r="H1084" s="39"/>
      <c r="I1084" s="39"/>
      <c r="J1084" s="39"/>
      <c r="K1084" s="39"/>
      <c r="L1084" s="39"/>
      <c r="M1084" s="39"/>
      <c r="N1084" s="39"/>
      <c r="O1084" s="39"/>
    </row>
    <row r="1085" spans="1:15">
      <c r="A1085" s="39"/>
      <c r="B1085" s="39"/>
      <c r="C1085" s="39"/>
      <c r="D1085" s="39"/>
      <c r="E1085" s="39"/>
      <c r="F1085" s="39"/>
      <c r="G1085" s="39"/>
      <c r="H1085" s="39"/>
      <c r="I1085" s="39"/>
      <c r="J1085" s="39"/>
      <c r="K1085" s="39"/>
      <c r="L1085" s="39"/>
      <c r="M1085" s="39"/>
      <c r="N1085" s="39"/>
      <c r="O1085" s="39"/>
    </row>
    <row r="1086" spans="1:15">
      <c r="A1086" s="39"/>
      <c r="B1086" s="39"/>
      <c r="C1086" s="39"/>
      <c r="D1086" s="39"/>
      <c r="E1086" s="39"/>
      <c r="F1086" s="39"/>
      <c r="G1086" s="39"/>
      <c r="H1086" s="39"/>
      <c r="I1086" s="39"/>
      <c r="J1086" s="39"/>
      <c r="K1086" s="39"/>
      <c r="L1086" s="39"/>
      <c r="M1086" s="39"/>
      <c r="N1086" s="39"/>
      <c r="O1086" s="39"/>
    </row>
    <row r="1087" spans="1:15">
      <c r="A1087" s="39"/>
      <c r="B1087" s="39"/>
      <c r="C1087" s="39"/>
      <c r="D1087" s="39"/>
      <c r="E1087" s="39"/>
      <c r="F1087" s="39"/>
      <c r="G1087" s="39"/>
      <c r="H1087" s="39"/>
      <c r="I1087" s="39"/>
      <c r="J1087" s="39"/>
      <c r="K1087" s="39"/>
      <c r="L1087" s="39"/>
      <c r="M1087" s="39"/>
      <c r="N1087" s="39"/>
      <c r="O1087" s="39"/>
    </row>
    <row r="1088" spans="1:15">
      <c r="A1088" s="39"/>
      <c r="B1088" s="39"/>
      <c r="C1088" s="39"/>
      <c r="D1088" s="39"/>
      <c r="E1088" s="39"/>
      <c r="F1088" s="39"/>
      <c r="G1088" s="39"/>
      <c r="H1088" s="39"/>
      <c r="I1088" s="39"/>
      <c r="J1088" s="39"/>
      <c r="K1088" s="39"/>
      <c r="L1088" s="39"/>
      <c r="M1088" s="39"/>
      <c r="N1088" s="39"/>
      <c r="O1088" s="39"/>
    </row>
    <row r="1089" spans="1:15">
      <c r="A1089" s="39"/>
      <c r="B1089" s="39"/>
      <c r="C1089" s="39"/>
      <c r="D1089" s="39"/>
      <c r="E1089" s="39"/>
      <c r="F1089" s="39"/>
      <c r="G1089" s="39"/>
      <c r="H1089" s="39"/>
      <c r="I1089" s="39"/>
      <c r="J1089" s="39"/>
      <c r="K1089" s="39"/>
      <c r="L1089" s="39"/>
      <c r="M1089" s="39"/>
      <c r="N1089" s="39"/>
      <c r="O1089" s="39"/>
    </row>
    <row r="1090" spans="1:15">
      <c r="A1090" s="39"/>
      <c r="B1090" s="39"/>
      <c r="C1090" s="39"/>
      <c r="D1090" s="39"/>
      <c r="E1090" s="39"/>
      <c r="F1090" s="39"/>
      <c r="G1090" s="39"/>
      <c r="H1090" s="39"/>
      <c r="I1090" s="39"/>
      <c r="J1090" s="39"/>
      <c r="K1090" s="39"/>
      <c r="L1090" s="39"/>
      <c r="M1090" s="39"/>
      <c r="N1090" s="39"/>
      <c r="O1090" s="39"/>
    </row>
    <row r="1091" spans="1:15">
      <c r="A1091" s="39"/>
      <c r="B1091" s="39"/>
      <c r="C1091" s="39"/>
      <c r="D1091" s="39"/>
      <c r="E1091" s="39"/>
      <c r="F1091" s="39"/>
      <c r="G1091" s="39"/>
      <c r="H1091" s="39"/>
      <c r="I1091" s="39"/>
      <c r="J1091" s="39"/>
      <c r="K1091" s="39"/>
      <c r="L1091" s="39"/>
      <c r="M1091" s="39"/>
      <c r="N1091" s="39"/>
      <c r="O1091" s="39"/>
    </row>
    <row r="1092" spans="1:15">
      <c r="A1092" s="39"/>
      <c r="B1092" s="39"/>
      <c r="C1092" s="39"/>
      <c r="D1092" s="39"/>
      <c r="E1092" s="39"/>
      <c r="F1092" s="39"/>
      <c r="G1092" s="39"/>
      <c r="H1092" s="39"/>
      <c r="I1092" s="39"/>
      <c r="J1092" s="39"/>
      <c r="K1092" s="39"/>
      <c r="L1092" s="39"/>
      <c r="M1092" s="39"/>
      <c r="N1092" s="39"/>
      <c r="O1092" s="39"/>
    </row>
    <row r="1093" spans="1:15">
      <c r="A1093" s="39"/>
      <c r="B1093" s="39"/>
      <c r="C1093" s="39"/>
      <c r="D1093" s="39"/>
      <c r="E1093" s="39"/>
      <c r="F1093" s="39"/>
      <c r="G1093" s="39"/>
      <c r="H1093" s="39"/>
      <c r="I1093" s="39"/>
      <c r="J1093" s="39"/>
      <c r="K1093" s="39"/>
      <c r="L1093" s="39"/>
      <c r="M1093" s="39"/>
      <c r="N1093" s="39"/>
      <c r="O1093" s="39"/>
    </row>
    <row r="1094" spans="1:15">
      <c r="A1094" s="39"/>
      <c r="B1094" s="39"/>
      <c r="C1094" s="39"/>
      <c r="D1094" s="39"/>
      <c r="E1094" s="39"/>
      <c r="F1094" s="39"/>
      <c r="G1094" s="39"/>
      <c r="H1094" s="39"/>
      <c r="I1094" s="39"/>
      <c r="J1094" s="39"/>
      <c r="K1094" s="39"/>
      <c r="L1094" s="39"/>
      <c r="M1094" s="39"/>
      <c r="N1094" s="39"/>
      <c r="O1094" s="39"/>
    </row>
    <row r="1095" spans="1:15">
      <c r="A1095" s="39"/>
      <c r="B1095" s="39"/>
      <c r="C1095" s="39"/>
      <c r="D1095" s="39"/>
      <c r="E1095" s="39"/>
      <c r="F1095" s="39"/>
      <c r="G1095" s="39"/>
      <c r="H1095" s="39"/>
      <c r="I1095" s="39"/>
      <c r="J1095" s="39"/>
      <c r="K1095" s="39"/>
      <c r="L1095" s="39"/>
      <c r="M1095" s="39"/>
      <c r="N1095" s="39"/>
      <c r="O1095" s="39"/>
    </row>
    <row r="1096" spans="1:15">
      <c r="A1096" s="39"/>
      <c r="B1096" s="39"/>
      <c r="C1096" s="39"/>
      <c r="D1096" s="39"/>
      <c r="E1096" s="39"/>
      <c r="F1096" s="39"/>
      <c r="G1096" s="39"/>
      <c r="H1096" s="39"/>
      <c r="I1096" s="39"/>
      <c r="J1096" s="39"/>
      <c r="K1096" s="39"/>
      <c r="L1096" s="39"/>
      <c r="M1096" s="39"/>
      <c r="N1096" s="39"/>
      <c r="O1096" s="39"/>
    </row>
    <row r="1097" spans="1:15">
      <c r="A1097" s="39"/>
      <c r="B1097" s="39"/>
      <c r="C1097" s="39"/>
      <c r="D1097" s="39"/>
      <c r="E1097" s="39"/>
      <c r="F1097" s="39"/>
      <c r="G1097" s="39"/>
      <c r="H1097" s="39"/>
      <c r="I1097" s="39"/>
      <c r="J1097" s="39"/>
      <c r="K1097" s="39"/>
      <c r="L1097" s="39"/>
      <c r="M1097" s="39"/>
      <c r="N1097" s="39"/>
      <c r="O1097" s="39"/>
    </row>
    <row r="1098" spans="1:15">
      <c r="A1098" s="39"/>
      <c r="B1098" s="39"/>
      <c r="C1098" s="39"/>
      <c r="D1098" s="39"/>
      <c r="E1098" s="39"/>
      <c r="F1098" s="39"/>
      <c r="G1098" s="39"/>
      <c r="H1098" s="39"/>
      <c r="I1098" s="39"/>
      <c r="J1098" s="39"/>
      <c r="K1098" s="39"/>
      <c r="L1098" s="39"/>
      <c r="M1098" s="39"/>
      <c r="N1098" s="39"/>
      <c r="O1098" s="39"/>
    </row>
    <row r="1099" spans="1:15">
      <c r="A1099" s="39"/>
      <c r="B1099" s="39"/>
      <c r="C1099" s="39"/>
      <c r="D1099" s="39"/>
      <c r="E1099" s="39"/>
      <c r="F1099" s="39"/>
      <c r="G1099" s="39"/>
      <c r="H1099" s="39"/>
      <c r="I1099" s="39"/>
      <c r="J1099" s="39"/>
      <c r="K1099" s="39"/>
      <c r="L1099" s="39"/>
      <c r="M1099" s="39"/>
      <c r="N1099" s="39"/>
      <c r="O1099" s="39"/>
    </row>
    <row r="1100" spans="1:15">
      <c r="A1100" s="39"/>
      <c r="B1100" s="39"/>
      <c r="C1100" s="39"/>
      <c r="D1100" s="39"/>
      <c r="E1100" s="39"/>
      <c r="F1100" s="39"/>
      <c r="G1100" s="39"/>
      <c r="H1100" s="39"/>
      <c r="I1100" s="39"/>
      <c r="J1100" s="39"/>
      <c r="K1100" s="39"/>
      <c r="L1100" s="39"/>
      <c r="M1100" s="39"/>
      <c r="N1100" s="39"/>
      <c r="O1100" s="39"/>
    </row>
    <row r="1101" spans="1:15">
      <c r="A1101" s="39"/>
      <c r="B1101" s="39"/>
      <c r="C1101" s="39"/>
      <c r="D1101" s="39"/>
      <c r="E1101" s="39"/>
      <c r="F1101" s="39"/>
      <c r="G1101" s="39"/>
      <c r="H1101" s="39"/>
      <c r="I1101" s="39"/>
      <c r="J1101" s="39"/>
      <c r="K1101" s="39"/>
      <c r="L1101" s="39"/>
      <c r="M1101" s="39"/>
      <c r="N1101" s="39"/>
      <c r="O1101" s="39"/>
    </row>
    <row r="1102" spans="1:15">
      <c r="A1102" s="39"/>
      <c r="B1102" s="39"/>
      <c r="C1102" s="39"/>
      <c r="D1102" s="39"/>
      <c r="E1102" s="39"/>
      <c r="F1102" s="39"/>
      <c r="G1102" s="39"/>
      <c r="H1102" s="39"/>
      <c r="I1102" s="39"/>
      <c r="J1102" s="39"/>
      <c r="K1102" s="39"/>
      <c r="L1102" s="39"/>
      <c r="M1102" s="39"/>
      <c r="N1102" s="39"/>
      <c r="O1102" s="39"/>
    </row>
    <row r="1103" spans="1:15">
      <c r="A1103" s="39"/>
      <c r="B1103" s="39"/>
      <c r="C1103" s="39"/>
      <c r="D1103" s="39"/>
      <c r="E1103" s="39"/>
      <c r="F1103" s="39"/>
      <c r="G1103" s="39"/>
      <c r="H1103" s="39"/>
      <c r="I1103" s="39"/>
      <c r="J1103" s="39"/>
      <c r="K1103" s="39"/>
      <c r="L1103" s="39"/>
      <c r="M1103" s="39"/>
      <c r="N1103" s="39"/>
      <c r="O1103" s="39"/>
    </row>
    <row r="1104" spans="1:15">
      <c r="A1104" s="39"/>
      <c r="B1104" s="39"/>
      <c r="C1104" s="39"/>
      <c r="D1104" s="39"/>
      <c r="E1104" s="39"/>
      <c r="F1104" s="39"/>
      <c r="G1104" s="39"/>
      <c r="H1104" s="39"/>
      <c r="I1104" s="39"/>
      <c r="J1104" s="39"/>
      <c r="K1104" s="39"/>
      <c r="L1104" s="39"/>
      <c r="M1104" s="39"/>
      <c r="N1104" s="39"/>
      <c r="O1104" s="39"/>
    </row>
    <row r="1105" spans="1:15">
      <c r="A1105" s="39"/>
      <c r="B1105" s="39"/>
      <c r="C1105" s="39"/>
      <c r="D1105" s="39"/>
      <c r="E1105" s="39"/>
      <c r="F1105" s="39"/>
      <c r="G1105" s="39"/>
      <c r="H1105" s="39"/>
      <c r="I1105" s="39"/>
      <c r="J1105" s="39"/>
      <c r="K1105" s="39"/>
      <c r="L1105" s="39"/>
      <c r="M1105" s="39"/>
      <c r="N1105" s="39"/>
      <c r="O1105" s="39"/>
    </row>
    <row r="1106" spans="1:15">
      <c r="A1106" s="39"/>
      <c r="B1106" s="39"/>
      <c r="C1106" s="39"/>
      <c r="D1106" s="39"/>
      <c r="E1106" s="39"/>
      <c r="F1106" s="39"/>
      <c r="G1106" s="39"/>
      <c r="H1106" s="39"/>
      <c r="I1106" s="39"/>
      <c r="J1106" s="39"/>
      <c r="K1106" s="39"/>
      <c r="L1106" s="39"/>
      <c r="M1106" s="39"/>
      <c r="N1106" s="39"/>
      <c r="O1106" s="39"/>
    </row>
    <row r="1107" spans="1:15">
      <c r="A1107" s="39"/>
      <c r="B1107" s="39"/>
      <c r="C1107" s="39"/>
      <c r="D1107" s="39"/>
      <c r="E1107" s="39"/>
      <c r="F1107" s="39"/>
      <c r="G1107" s="39"/>
      <c r="H1107" s="39"/>
      <c r="I1107" s="39"/>
      <c r="J1107" s="39"/>
      <c r="K1107" s="39"/>
      <c r="L1107" s="39"/>
      <c r="M1107" s="39"/>
      <c r="N1107" s="39"/>
      <c r="O1107" s="39"/>
    </row>
    <row r="1108" spans="1:15">
      <c r="A1108" s="39"/>
      <c r="B1108" s="39"/>
      <c r="C1108" s="39"/>
      <c r="D1108" s="39"/>
      <c r="E1108" s="39"/>
      <c r="F1108" s="39"/>
      <c r="G1108" s="39"/>
      <c r="H1108" s="39"/>
      <c r="I1108" s="39"/>
      <c r="J1108" s="39"/>
      <c r="K1108" s="39"/>
      <c r="L1108" s="39"/>
      <c r="M1108" s="39"/>
      <c r="N1108" s="39"/>
      <c r="O1108" s="39"/>
    </row>
    <row r="1109" spans="1:15">
      <c r="A1109" s="39"/>
      <c r="B1109" s="39"/>
      <c r="C1109" s="39"/>
      <c r="D1109" s="39"/>
      <c r="E1109" s="39"/>
      <c r="F1109" s="39"/>
      <c r="G1109" s="39"/>
      <c r="H1109" s="39"/>
      <c r="I1109" s="39"/>
      <c r="J1109" s="39"/>
      <c r="K1109" s="39"/>
      <c r="L1109" s="39"/>
      <c r="M1109" s="39"/>
      <c r="N1109" s="39"/>
      <c r="O1109" s="39"/>
    </row>
    <row r="1110" spans="1:15">
      <c r="A1110" s="39"/>
      <c r="B1110" s="39"/>
      <c r="C1110" s="39"/>
      <c r="D1110" s="39"/>
      <c r="E1110" s="39"/>
      <c r="F1110" s="39"/>
      <c r="G1110" s="39"/>
      <c r="H1110" s="39"/>
      <c r="I1110" s="39"/>
      <c r="J1110" s="39"/>
      <c r="K1110" s="39"/>
      <c r="L1110" s="39"/>
      <c r="M1110" s="39"/>
      <c r="N1110" s="39"/>
      <c r="O1110" s="39"/>
    </row>
    <row r="1111" spans="1:15">
      <c r="A1111" s="39"/>
      <c r="B1111" s="39"/>
      <c r="C1111" s="39"/>
      <c r="D1111" s="39"/>
      <c r="E1111" s="39"/>
      <c r="F1111" s="39"/>
      <c r="G1111" s="39"/>
      <c r="H1111" s="39"/>
      <c r="I1111" s="39"/>
      <c r="J1111" s="39"/>
      <c r="K1111" s="39"/>
      <c r="L1111" s="39"/>
      <c r="M1111" s="39"/>
      <c r="N1111" s="39"/>
      <c r="O1111" s="39"/>
    </row>
    <row r="1112" spans="1:15">
      <c r="A1112" s="39"/>
      <c r="B1112" s="39"/>
      <c r="C1112" s="39"/>
      <c r="D1112" s="39"/>
      <c r="E1112" s="39"/>
      <c r="F1112" s="39"/>
      <c r="G1112" s="39"/>
      <c r="H1112" s="39"/>
      <c r="I1112" s="39"/>
      <c r="J1112" s="39"/>
      <c r="K1112" s="39"/>
      <c r="L1112" s="39"/>
      <c r="M1112" s="39"/>
      <c r="N1112" s="39"/>
      <c r="O1112" s="39"/>
    </row>
    <row r="1113" spans="1:15">
      <c r="A1113" s="39"/>
      <c r="B1113" s="39"/>
      <c r="C1113" s="39"/>
      <c r="D1113" s="39"/>
      <c r="E1113" s="39"/>
      <c r="F1113" s="39"/>
      <c r="G1113" s="39"/>
      <c r="H1113" s="39"/>
      <c r="I1113" s="39"/>
      <c r="J1113" s="39"/>
      <c r="K1113" s="39"/>
      <c r="L1113" s="39"/>
      <c r="M1113" s="39"/>
      <c r="N1113" s="39"/>
      <c r="O1113" s="39"/>
    </row>
    <row r="1114" spans="1:15">
      <c r="A1114" s="39"/>
      <c r="B1114" s="39"/>
      <c r="C1114" s="39"/>
      <c r="D1114" s="39"/>
      <c r="E1114" s="39"/>
      <c r="F1114" s="39"/>
      <c r="G1114" s="39"/>
      <c r="H1114" s="39"/>
      <c r="I1114" s="39"/>
      <c r="J1114" s="39"/>
      <c r="K1114" s="39"/>
      <c r="L1114" s="39"/>
      <c r="M1114" s="39"/>
      <c r="N1114" s="39"/>
      <c r="O1114" s="39"/>
    </row>
    <row r="1115" spans="1:15">
      <c r="A1115" s="39"/>
      <c r="B1115" s="39"/>
      <c r="C1115" s="39"/>
      <c r="D1115" s="39"/>
      <c r="E1115" s="39"/>
      <c r="F1115" s="39"/>
      <c r="G1115" s="39"/>
      <c r="H1115" s="39"/>
      <c r="I1115" s="39"/>
      <c r="J1115" s="39"/>
      <c r="K1115" s="39"/>
      <c r="L1115" s="39"/>
      <c r="M1115" s="39"/>
      <c r="N1115" s="39"/>
      <c r="O1115" s="39"/>
    </row>
    <row r="1116" spans="1:15">
      <c r="A1116" s="39"/>
      <c r="B1116" s="39"/>
      <c r="C1116" s="39"/>
      <c r="D1116" s="39"/>
      <c r="E1116" s="39"/>
      <c r="F1116" s="39"/>
      <c r="G1116" s="39"/>
      <c r="H1116" s="39"/>
      <c r="I1116" s="39"/>
      <c r="J1116" s="39"/>
      <c r="K1116" s="39"/>
      <c r="L1116" s="39"/>
      <c r="M1116" s="39"/>
      <c r="N1116" s="39"/>
      <c r="O1116" s="39"/>
    </row>
    <row r="1117" spans="1:15">
      <c r="A1117" s="39"/>
      <c r="B1117" s="39"/>
      <c r="C1117" s="39"/>
      <c r="D1117" s="39"/>
      <c r="E1117" s="39"/>
      <c r="F1117" s="39"/>
      <c r="G1117" s="39"/>
      <c r="H1117" s="39"/>
      <c r="I1117" s="39"/>
      <c r="J1117" s="39"/>
      <c r="K1117" s="39"/>
      <c r="L1117" s="39"/>
      <c r="M1117" s="39"/>
      <c r="N1117" s="39"/>
      <c r="O1117" s="39"/>
    </row>
    <row r="1118" spans="1:15">
      <c r="A1118" s="39"/>
      <c r="B1118" s="39"/>
      <c r="C1118" s="39"/>
      <c r="D1118" s="39"/>
      <c r="E1118" s="39"/>
      <c r="F1118" s="39"/>
      <c r="G1118" s="39"/>
      <c r="H1118" s="39"/>
      <c r="I1118" s="39"/>
      <c r="J1118" s="39"/>
      <c r="K1118" s="39"/>
      <c r="L1118" s="39"/>
      <c r="M1118" s="39"/>
      <c r="N1118" s="39"/>
      <c r="O1118" s="39"/>
    </row>
    <row r="1119" spans="1:15">
      <c r="A1119" s="39"/>
      <c r="B1119" s="39"/>
      <c r="C1119" s="39"/>
      <c r="D1119" s="39"/>
      <c r="E1119" s="39"/>
      <c r="F1119" s="39"/>
      <c r="G1119" s="39"/>
      <c r="H1119" s="39"/>
      <c r="I1119" s="39"/>
      <c r="J1119" s="39"/>
      <c r="K1119" s="39"/>
      <c r="L1119" s="39"/>
      <c r="M1119" s="39"/>
      <c r="N1119" s="39"/>
      <c r="O1119" s="39"/>
    </row>
    <row r="1120" spans="1:15">
      <c r="A1120" s="39"/>
      <c r="B1120" s="39"/>
      <c r="C1120" s="39"/>
      <c r="D1120" s="39"/>
      <c r="E1120" s="39"/>
      <c r="F1120" s="39"/>
      <c r="G1120" s="39"/>
      <c r="H1120" s="39"/>
      <c r="I1120" s="39"/>
      <c r="J1120" s="39"/>
      <c r="K1120" s="39"/>
      <c r="L1120" s="39"/>
      <c r="M1120" s="39"/>
      <c r="N1120" s="39"/>
      <c r="O1120" s="39"/>
    </row>
    <row r="1121" spans="1:15">
      <c r="A1121" s="39"/>
      <c r="B1121" s="39"/>
      <c r="C1121" s="39"/>
      <c r="D1121" s="39"/>
      <c r="E1121" s="39"/>
      <c r="F1121" s="39"/>
      <c r="G1121" s="39"/>
      <c r="H1121" s="39"/>
      <c r="I1121" s="39"/>
      <c r="J1121" s="39"/>
      <c r="K1121" s="39"/>
      <c r="L1121" s="39"/>
      <c r="M1121" s="39"/>
      <c r="N1121" s="39"/>
      <c r="O1121" s="39"/>
    </row>
    <row r="1122" spans="1:15">
      <c r="A1122" s="39"/>
      <c r="B1122" s="39"/>
      <c r="C1122" s="39"/>
      <c r="D1122" s="39"/>
      <c r="E1122" s="39"/>
      <c r="F1122" s="39"/>
      <c r="G1122" s="39"/>
      <c r="H1122" s="39"/>
      <c r="I1122" s="39"/>
      <c r="J1122" s="39"/>
      <c r="K1122" s="39"/>
      <c r="L1122" s="39"/>
      <c r="M1122" s="39"/>
      <c r="N1122" s="39"/>
      <c r="O1122" s="39"/>
    </row>
    <row r="1123" spans="1:15">
      <c r="A1123" s="39"/>
      <c r="B1123" s="39"/>
      <c r="C1123" s="39"/>
      <c r="D1123" s="39"/>
      <c r="E1123" s="39"/>
      <c r="F1123" s="39"/>
      <c r="G1123" s="39"/>
      <c r="H1123" s="39"/>
      <c r="I1123" s="39"/>
      <c r="J1123" s="39"/>
      <c r="K1123" s="39"/>
      <c r="L1123" s="39"/>
      <c r="M1123" s="39"/>
      <c r="N1123" s="39"/>
      <c r="O1123" s="39"/>
    </row>
    <row r="1124" spans="1:15">
      <c r="A1124" s="39"/>
      <c r="B1124" s="39"/>
      <c r="C1124" s="39"/>
      <c r="D1124" s="39"/>
      <c r="E1124" s="39"/>
      <c r="F1124" s="39"/>
      <c r="G1124" s="39"/>
      <c r="H1124" s="39"/>
      <c r="I1124" s="39"/>
      <c r="J1124" s="39"/>
      <c r="K1124" s="39"/>
      <c r="L1124" s="39"/>
      <c r="M1124" s="39"/>
      <c r="N1124" s="39"/>
      <c r="O1124" s="39"/>
    </row>
    <row r="1125" spans="1:15">
      <c r="A1125" s="39"/>
      <c r="B1125" s="39"/>
      <c r="C1125" s="39"/>
      <c r="D1125" s="39"/>
      <c r="E1125" s="39"/>
      <c r="F1125" s="39"/>
      <c r="G1125" s="39"/>
      <c r="H1125" s="39"/>
      <c r="I1125" s="39"/>
      <c r="J1125" s="39"/>
      <c r="K1125" s="39"/>
      <c r="L1125" s="39"/>
      <c r="M1125" s="39"/>
      <c r="N1125" s="39"/>
      <c r="O1125" s="39"/>
    </row>
    <row r="1126" spans="1:15">
      <c r="A1126" s="39"/>
      <c r="B1126" s="39"/>
      <c r="C1126" s="39"/>
      <c r="D1126" s="39"/>
      <c r="E1126" s="39"/>
      <c r="F1126" s="39"/>
      <c r="G1126" s="39"/>
      <c r="H1126" s="39"/>
      <c r="I1126" s="39"/>
      <c r="J1126" s="39"/>
      <c r="K1126" s="39"/>
      <c r="L1126" s="39"/>
      <c r="M1126" s="39"/>
      <c r="N1126" s="39"/>
      <c r="O1126" s="39"/>
    </row>
    <row r="1127" spans="1:15">
      <c r="A1127" s="39"/>
      <c r="B1127" s="39"/>
      <c r="C1127" s="39"/>
      <c r="D1127" s="39"/>
      <c r="E1127" s="39"/>
      <c r="F1127" s="39"/>
      <c r="G1127" s="39"/>
      <c r="H1127" s="39"/>
      <c r="I1127" s="39"/>
      <c r="J1127" s="39"/>
      <c r="K1127" s="39"/>
      <c r="L1127" s="39"/>
      <c r="M1127" s="39"/>
      <c r="N1127" s="39"/>
      <c r="O1127" s="39"/>
    </row>
    <row r="1128" spans="1:15">
      <c r="A1128" s="39"/>
      <c r="B1128" s="39"/>
      <c r="C1128" s="39"/>
      <c r="D1128" s="39"/>
      <c r="E1128" s="39"/>
      <c r="F1128" s="39"/>
      <c r="G1128" s="39"/>
      <c r="H1128" s="39"/>
      <c r="I1128" s="39"/>
      <c r="J1128" s="39"/>
      <c r="K1128" s="39"/>
      <c r="L1128" s="39"/>
      <c r="M1128" s="39"/>
      <c r="N1128" s="39"/>
      <c r="O1128" s="39"/>
    </row>
    <row r="1129" spans="1:15">
      <c r="A1129" s="39"/>
      <c r="B1129" s="39"/>
      <c r="C1129" s="39"/>
      <c r="D1129" s="39"/>
      <c r="E1129" s="39"/>
      <c r="F1129" s="39"/>
      <c r="G1129" s="39"/>
      <c r="H1129" s="39"/>
      <c r="I1129" s="39"/>
      <c r="J1129" s="39"/>
      <c r="K1129" s="39"/>
      <c r="L1129" s="39"/>
      <c r="M1129" s="39"/>
      <c r="N1129" s="39"/>
      <c r="O1129" s="39"/>
    </row>
    <row r="1130" spans="1:15">
      <c r="A1130" s="39"/>
      <c r="B1130" s="39"/>
      <c r="C1130" s="39"/>
      <c r="D1130" s="39"/>
      <c r="E1130" s="39"/>
      <c r="F1130" s="39"/>
      <c r="G1130" s="39"/>
      <c r="H1130" s="39"/>
      <c r="I1130" s="39"/>
      <c r="J1130" s="39"/>
      <c r="K1130" s="39"/>
      <c r="L1130" s="39"/>
      <c r="M1130" s="39"/>
      <c r="N1130" s="39"/>
      <c r="O1130" s="39"/>
    </row>
    <row r="1131" spans="1:15">
      <c r="A1131" s="39"/>
      <c r="B1131" s="39"/>
      <c r="C1131" s="39"/>
      <c r="D1131" s="39"/>
      <c r="E1131" s="39"/>
      <c r="F1131" s="39"/>
      <c r="G1131" s="39"/>
      <c r="H1131" s="39"/>
      <c r="I1131" s="39"/>
      <c r="J1131" s="39"/>
      <c r="K1131" s="39"/>
      <c r="L1131" s="39"/>
      <c r="M1131" s="39"/>
      <c r="N1131" s="39"/>
      <c r="O1131" s="39"/>
    </row>
    <row r="1132" spans="1:15">
      <c r="A1132" s="39"/>
      <c r="B1132" s="39"/>
      <c r="C1132" s="39"/>
      <c r="D1132" s="39"/>
      <c r="E1132" s="39"/>
      <c r="F1132" s="39"/>
      <c r="G1132" s="39"/>
      <c r="H1132" s="39"/>
      <c r="I1132" s="39"/>
      <c r="J1132" s="39"/>
      <c r="K1132" s="39"/>
      <c r="L1132" s="39"/>
      <c r="M1132" s="39"/>
      <c r="N1132" s="39"/>
      <c r="O1132" s="39"/>
    </row>
    <row r="1133" spans="1:15">
      <c r="A1133" s="39"/>
      <c r="B1133" s="39"/>
      <c r="C1133" s="39"/>
      <c r="D1133" s="39"/>
      <c r="E1133" s="39"/>
      <c r="F1133" s="39"/>
      <c r="G1133" s="39"/>
      <c r="H1133" s="39"/>
      <c r="I1133" s="39"/>
      <c r="J1133" s="39"/>
      <c r="K1133" s="39"/>
      <c r="L1133" s="39"/>
      <c r="M1133" s="39"/>
      <c r="N1133" s="39"/>
      <c r="O1133" s="39"/>
    </row>
    <row r="1134" spans="1:15">
      <c r="A1134" s="39"/>
      <c r="B1134" s="39"/>
      <c r="C1134" s="39"/>
      <c r="D1134" s="39"/>
      <c r="E1134" s="39"/>
      <c r="F1134" s="39"/>
      <c r="G1134" s="39"/>
      <c r="H1134" s="39"/>
      <c r="I1134" s="39"/>
      <c r="J1134" s="39"/>
      <c r="K1134" s="39"/>
      <c r="L1134" s="39"/>
      <c r="M1134" s="39"/>
      <c r="N1134" s="39"/>
      <c r="O1134" s="39"/>
    </row>
    <row r="1135" spans="1:15">
      <c r="A1135" s="39"/>
      <c r="B1135" s="39"/>
      <c r="C1135" s="39"/>
      <c r="D1135" s="39"/>
      <c r="E1135" s="39"/>
      <c r="F1135" s="39"/>
      <c r="G1135" s="39"/>
      <c r="H1135" s="39"/>
      <c r="I1135" s="39"/>
      <c r="J1135" s="39"/>
      <c r="K1135" s="39"/>
      <c r="L1135" s="39"/>
      <c r="M1135" s="39"/>
      <c r="N1135" s="39"/>
      <c r="O1135" s="39"/>
    </row>
    <row r="1136" spans="1:15">
      <c r="A1136" s="39"/>
      <c r="B1136" s="39"/>
      <c r="C1136" s="39"/>
      <c r="D1136" s="39"/>
      <c r="E1136" s="39"/>
      <c r="F1136" s="39"/>
      <c r="G1136" s="39"/>
      <c r="H1136" s="39"/>
      <c r="I1136" s="39"/>
      <c r="J1136" s="39"/>
      <c r="K1136" s="39"/>
      <c r="L1136" s="39"/>
      <c r="M1136" s="39"/>
      <c r="N1136" s="39"/>
      <c r="O1136" s="39"/>
    </row>
    <row r="1137" spans="1:15">
      <c r="A1137" s="39"/>
      <c r="B1137" s="39"/>
      <c r="C1137" s="39"/>
      <c r="D1137" s="39"/>
      <c r="E1137" s="39"/>
      <c r="F1137" s="39"/>
      <c r="G1137" s="39"/>
      <c r="H1137" s="39"/>
      <c r="I1137" s="39"/>
      <c r="J1137" s="39"/>
      <c r="K1137" s="39"/>
      <c r="L1137" s="39"/>
      <c r="M1137" s="39"/>
      <c r="N1137" s="39"/>
      <c r="O1137" s="39"/>
    </row>
    <row r="1138" spans="1:15">
      <c r="A1138" s="39"/>
      <c r="B1138" s="39"/>
      <c r="C1138" s="39"/>
      <c r="D1138" s="39"/>
      <c r="E1138" s="39"/>
      <c r="F1138" s="39"/>
      <c r="G1138" s="39"/>
      <c r="H1138" s="39"/>
      <c r="I1138" s="39"/>
      <c r="J1138" s="39"/>
      <c r="K1138" s="39"/>
      <c r="L1138" s="39"/>
      <c r="M1138" s="39"/>
      <c r="N1138" s="39"/>
      <c r="O1138" s="39"/>
    </row>
    <row r="1139" spans="1:15">
      <c r="A1139" s="39"/>
      <c r="B1139" s="39"/>
      <c r="C1139" s="39"/>
      <c r="D1139" s="39"/>
      <c r="E1139" s="39"/>
      <c r="F1139" s="39"/>
      <c r="G1139" s="39"/>
      <c r="H1139" s="39"/>
      <c r="I1139" s="39"/>
      <c r="J1139" s="39"/>
      <c r="K1139" s="39"/>
      <c r="L1139" s="39"/>
      <c r="M1139" s="39"/>
      <c r="N1139" s="39"/>
      <c r="O1139" s="39"/>
    </row>
    <row r="1140" spans="1:15">
      <c r="A1140" s="39"/>
      <c r="B1140" s="39"/>
      <c r="C1140" s="39"/>
      <c r="D1140" s="39"/>
      <c r="E1140" s="39"/>
      <c r="F1140" s="39"/>
      <c r="G1140" s="39"/>
      <c r="H1140" s="39"/>
      <c r="I1140" s="39"/>
      <c r="J1140" s="39"/>
      <c r="K1140" s="39"/>
      <c r="L1140" s="39"/>
      <c r="M1140" s="39"/>
      <c r="N1140" s="39"/>
      <c r="O1140" s="39"/>
    </row>
    <row r="1141" spans="1:15">
      <c r="A1141" s="39"/>
      <c r="B1141" s="39"/>
      <c r="C1141" s="39"/>
      <c r="D1141" s="39"/>
      <c r="E1141" s="39"/>
      <c r="F1141" s="39"/>
      <c r="G1141" s="39"/>
      <c r="H1141" s="39"/>
      <c r="I1141" s="39"/>
      <c r="J1141" s="39"/>
      <c r="K1141" s="39"/>
      <c r="L1141" s="39"/>
      <c r="M1141" s="39"/>
      <c r="N1141" s="39"/>
      <c r="O1141" s="39"/>
    </row>
    <row r="1142" spans="1:15">
      <c r="A1142" s="39"/>
      <c r="B1142" s="39"/>
      <c r="C1142" s="39"/>
      <c r="D1142" s="39"/>
      <c r="E1142" s="39"/>
      <c r="F1142" s="39"/>
      <c r="G1142" s="39"/>
      <c r="H1142" s="39"/>
      <c r="I1142" s="39"/>
      <c r="J1142" s="39"/>
      <c r="K1142" s="39"/>
      <c r="L1142" s="39"/>
      <c r="M1142" s="39"/>
      <c r="N1142" s="39"/>
      <c r="O1142" s="39"/>
    </row>
    <row r="1143" spans="1:15">
      <c r="A1143" s="39"/>
      <c r="B1143" s="39"/>
      <c r="C1143" s="39"/>
      <c r="D1143" s="39"/>
      <c r="E1143" s="39"/>
      <c r="F1143" s="39"/>
      <c r="G1143" s="39"/>
      <c r="H1143" s="39"/>
      <c r="I1143" s="39"/>
      <c r="J1143" s="39"/>
      <c r="K1143" s="39"/>
      <c r="L1143" s="39"/>
      <c r="M1143" s="39"/>
      <c r="N1143" s="39"/>
      <c r="O1143" s="39"/>
    </row>
    <row r="1144" spans="1:15">
      <c r="A1144" s="39"/>
      <c r="B1144" s="39"/>
      <c r="C1144" s="39"/>
      <c r="D1144" s="39"/>
      <c r="E1144" s="39"/>
      <c r="F1144" s="39"/>
      <c r="G1144" s="39"/>
      <c r="H1144" s="39"/>
      <c r="I1144" s="39"/>
      <c r="J1144" s="39"/>
      <c r="K1144" s="39"/>
      <c r="L1144" s="39"/>
      <c r="M1144" s="39"/>
      <c r="N1144" s="39"/>
      <c r="O1144" s="39"/>
    </row>
    <row r="1145" spans="1:15">
      <c r="A1145" s="39"/>
      <c r="B1145" s="39"/>
      <c r="C1145" s="39"/>
      <c r="D1145" s="39"/>
      <c r="E1145" s="39"/>
      <c r="F1145" s="39"/>
      <c r="G1145" s="39"/>
      <c r="H1145" s="39"/>
      <c r="I1145" s="39"/>
      <c r="J1145" s="39"/>
      <c r="K1145" s="39"/>
      <c r="L1145" s="39"/>
      <c r="M1145" s="39"/>
      <c r="N1145" s="39"/>
      <c r="O1145" s="39"/>
    </row>
    <row r="1146" spans="1:15">
      <c r="A1146" s="39"/>
      <c r="B1146" s="39"/>
      <c r="C1146" s="39"/>
      <c r="D1146" s="39"/>
      <c r="E1146" s="39"/>
      <c r="F1146" s="39"/>
      <c r="G1146" s="39"/>
      <c r="H1146" s="39"/>
      <c r="I1146" s="39"/>
      <c r="J1146" s="39"/>
      <c r="K1146" s="39"/>
      <c r="L1146" s="39"/>
      <c r="M1146" s="39"/>
      <c r="N1146" s="39"/>
      <c r="O1146" s="39"/>
    </row>
    <row r="1147" spans="1:15">
      <c r="A1147" s="39"/>
      <c r="B1147" s="39"/>
      <c r="C1147" s="39"/>
      <c r="D1147" s="39"/>
      <c r="E1147" s="39"/>
      <c r="F1147" s="39"/>
      <c r="G1147" s="39"/>
      <c r="H1147" s="39"/>
      <c r="I1147" s="39"/>
      <c r="J1147" s="39"/>
      <c r="K1147" s="39"/>
      <c r="L1147" s="39"/>
      <c r="M1147" s="39"/>
      <c r="N1147" s="39"/>
      <c r="O1147" s="39"/>
    </row>
    <row r="1148" spans="1:15">
      <c r="A1148" s="39"/>
      <c r="B1148" s="39"/>
      <c r="C1148" s="39"/>
      <c r="D1148" s="39"/>
      <c r="E1148" s="39"/>
      <c r="F1148" s="39"/>
      <c r="G1148" s="39"/>
      <c r="H1148" s="39"/>
      <c r="I1148" s="39"/>
      <c r="J1148" s="39"/>
      <c r="K1148" s="39"/>
      <c r="L1148" s="39"/>
      <c r="M1148" s="39"/>
      <c r="N1148" s="39"/>
      <c r="O1148" s="39"/>
    </row>
    <row r="1149" spans="1:15">
      <c r="A1149" s="39"/>
      <c r="B1149" s="39"/>
      <c r="C1149" s="39"/>
      <c r="D1149" s="39"/>
      <c r="E1149" s="39"/>
      <c r="F1149" s="39"/>
      <c r="G1149" s="39"/>
      <c r="H1149" s="39"/>
      <c r="I1149" s="39"/>
      <c r="J1149" s="39"/>
      <c r="K1149" s="39"/>
      <c r="L1149" s="39"/>
      <c r="M1149" s="39"/>
      <c r="N1149" s="39"/>
      <c r="O1149" s="39"/>
    </row>
    <row r="1150" spans="1:15">
      <c r="A1150" s="39"/>
      <c r="B1150" s="39"/>
      <c r="C1150" s="39"/>
      <c r="D1150" s="39"/>
      <c r="E1150" s="39"/>
      <c r="F1150" s="39"/>
      <c r="G1150" s="39"/>
      <c r="H1150" s="39"/>
      <c r="I1150" s="39"/>
      <c r="J1150" s="39"/>
      <c r="K1150" s="39"/>
      <c r="L1150" s="39"/>
      <c r="M1150" s="39"/>
      <c r="N1150" s="39"/>
      <c r="O1150" s="39"/>
    </row>
    <row r="1151" spans="1:15">
      <c r="A1151" s="39"/>
      <c r="B1151" s="39"/>
      <c r="C1151" s="39"/>
      <c r="D1151" s="39"/>
      <c r="E1151" s="39"/>
      <c r="F1151" s="39"/>
      <c r="G1151" s="39"/>
      <c r="H1151" s="39"/>
      <c r="I1151" s="39"/>
      <c r="J1151" s="39"/>
      <c r="K1151" s="39"/>
      <c r="L1151" s="39"/>
      <c r="M1151" s="39"/>
      <c r="N1151" s="39"/>
      <c r="O1151" s="39"/>
    </row>
    <row r="1152" spans="1:15">
      <c r="A1152" s="39"/>
      <c r="B1152" s="39"/>
      <c r="C1152" s="39"/>
      <c r="D1152" s="39"/>
      <c r="E1152" s="39"/>
      <c r="F1152" s="39"/>
      <c r="G1152" s="39"/>
      <c r="H1152" s="39"/>
      <c r="I1152" s="39"/>
      <c r="J1152" s="39"/>
      <c r="K1152" s="39"/>
      <c r="L1152" s="39"/>
      <c r="M1152" s="39"/>
      <c r="N1152" s="39"/>
      <c r="O1152" s="39"/>
    </row>
    <row r="1153" spans="1:15">
      <c r="A1153" s="39"/>
      <c r="B1153" s="39"/>
      <c r="C1153" s="39"/>
      <c r="D1153" s="39"/>
      <c r="E1153" s="39"/>
      <c r="F1153" s="39"/>
      <c r="G1153" s="39"/>
      <c r="H1153" s="39"/>
      <c r="I1153" s="39"/>
      <c r="J1153" s="39"/>
      <c r="K1153" s="39"/>
      <c r="L1153" s="39"/>
      <c r="M1153" s="39"/>
      <c r="N1153" s="39"/>
      <c r="O1153" s="39"/>
    </row>
    <row r="1154" spans="1:15">
      <c r="A1154" s="39"/>
      <c r="B1154" s="39"/>
      <c r="C1154" s="39"/>
      <c r="D1154" s="39"/>
      <c r="E1154" s="39"/>
      <c r="F1154" s="39"/>
      <c r="G1154" s="39"/>
      <c r="H1154" s="39"/>
      <c r="I1154" s="39"/>
      <c r="J1154" s="39"/>
      <c r="K1154" s="39"/>
      <c r="L1154" s="39"/>
      <c r="M1154" s="39"/>
      <c r="N1154" s="39"/>
      <c r="O1154" s="39"/>
    </row>
    <row r="1155" spans="1:15">
      <c r="A1155" s="39"/>
      <c r="B1155" s="39"/>
      <c r="C1155" s="39"/>
      <c r="D1155" s="39"/>
      <c r="E1155" s="39"/>
      <c r="F1155" s="39"/>
      <c r="G1155" s="39"/>
      <c r="H1155" s="39"/>
      <c r="I1155" s="39"/>
      <c r="J1155" s="39"/>
      <c r="K1155" s="39"/>
      <c r="L1155" s="39"/>
      <c r="M1155" s="39"/>
      <c r="N1155" s="39"/>
      <c r="O1155" s="39"/>
    </row>
    <row r="1156" spans="1:15">
      <c r="A1156" s="39"/>
      <c r="B1156" s="39"/>
      <c r="C1156" s="39"/>
      <c r="D1156" s="39"/>
      <c r="E1156" s="39"/>
      <c r="F1156" s="39"/>
      <c r="G1156" s="39"/>
      <c r="H1156" s="39"/>
      <c r="I1156" s="39"/>
      <c r="J1156" s="39"/>
      <c r="K1156" s="39"/>
      <c r="L1156" s="39"/>
      <c r="M1156" s="39"/>
      <c r="N1156" s="39"/>
      <c r="O1156" s="39"/>
    </row>
    <row r="1157" spans="1:15">
      <c r="A1157" s="39"/>
      <c r="B1157" s="39"/>
      <c r="C1157" s="39"/>
      <c r="D1157" s="39"/>
      <c r="E1157" s="39"/>
      <c r="F1157" s="39"/>
      <c r="G1157" s="39"/>
      <c r="H1157" s="39"/>
      <c r="I1157" s="39"/>
      <c r="J1157" s="39"/>
      <c r="K1157" s="39"/>
      <c r="L1157" s="39"/>
      <c r="M1157" s="39"/>
      <c r="N1157" s="39"/>
      <c r="O1157" s="39"/>
    </row>
    <row r="1158" spans="1:15">
      <c r="A1158" s="39"/>
      <c r="B1158" s="39"/>
      <c r="C1158" s="39"/>
      <c r="D1158" s="39"/>
      <c r="E1158" s="39"/>
      <c r="F1158" s="39"/>
      <c r="G1158" s="39"/>
      <c r="H1158" s="39"/>
      <c r="I1158" s="39"/>
      <c r="J1158" s="39"/>
      <c r="K1158" s="39"/>
      <c r="L1158" s="39"/>
      <c r="M1158" s="39"/>
      <c r="N1158" s="39"/>
      <c r="O1158" s="39"/>
    </row>
    <row r="1159" spans="1:15">
      <c r="A1159" s="39"/>
      <c r="B1159" s="39"/>
      <c r="C1159" s="39"/>
      <c r="D1159" s="39"/>
      <c r="E1159" s="39"/>
      <c r="F1159" s="39"/>
      <c r="G1159" s="39"/>
      <c r="H1159" s="39"/>
      <c r="I1159" s="39"/>
      <c r="J1159" s="39"/>
      <c r="K1159" s="39"/>
      <c r="L1159" s="39"/>
      <c r="M1159" s="39"/>
      <c r="N1159" s="39"/>
      <c r="O1159" s="39"/>
    </row>
    <row r="1160" spans="1:15">
      <c r="A1160" s="39"/>
      <c r="B1160" s="39"/>
      <c r="C1160" s="39"/>
      <c r="D1160" s="39"/>
      <c r="E1160" s="39"/>
      <c r="F1160" s="39"/>
      <c r="G1160" s="39"/>
      <c r="H1160" s="39"/>
      <c r="I1160" s="39"/>
      <c r="J1160" s="39"/>
      <c r="K1160" s="39"/>
      <c r="L1160" s="39"/>
      <c r="M1160" s="39"/>
      <c r="N1160" s="39"/>
      <c r="O1160" s="39"/>
    </row>
    <row r="1161" spans="1:15">
      <c r="A1161" s="39"/>
      <c r="B1161" s="39"/>
      <c r="C1161" s="39"/>
      <c r="D1161" s="39"/>
      <c r="E1161" s="39"/>
      <c r="F1161" s="39"/>
      <c r="G1161" s="39"/>
      <c r="H1161" s="39"/>
      <c r="I1161" s="39"/>
      <c r="J1161" s="39"/>
      <c r="K1161" s="39"/>
      <c r="L1161" s="39"/>
      <c r="M1161" s="39"/>
      <c r="N1161" s="39"/>
      <c r="O1161" s="39"/>
    </row>
    <row r="1162" spans="1:15">
      <c r="A1162" s="39"/>
      <c r="B1162" s="39"/>
      <c r="C1162" s="39"/>
      <c r="D1162" s="39"/>
      <c r="E1162" s="39"/>
      <c r="F1162" s="39"/>
      <c r="G1162" s="39"/>
      <c r="H1162" s="39"/>
      <c r="I1162" s="39"/>
      <c r="J1162" s="39"/>
      <c r="K1162" s="39"/>
      <c r="L1162" s="39"/>
      <c r="M1162" s="39"/>
      <c r="N1162" s="39"/>
      <c r="O1162" s="39"/>
    </row>
    <row r="1163" spans="1:15">
      <c r="A1163" s="39"/>
      <c r="B1163" s="39"/>
      <c r="C1163" s="39"/>
      <c r="D1163" s="39"/>
      <c r="E1163" s="39"/>
      <c r="F1163" s="39"/>
      <c r="G1163" s="39"/>
      <c r="H1163" s="39"/>
      <c r="I1163" s="39"/>
      <c r="J1163" s="39"/>
      <c r="K1163" s="39"/>
      <c r="L1163" s="39"/>
      <c r="M1163" s="39"/>
      <c r="N1163" s="39"/>
      <c r="O1163" s="39"/>
    </row>
    <row r="1164" spans="1:15">
      <c r="A1164" s="39"/>
      <c r="B1164" s="39"/>
      <c r="C1164" s="39"/>
      <c r="D1164" s="39"/>
      <c r="E1164" s="39"/>
      <c r="F1164" s="39"/>
      <c r="G1164" s="39"/>
      <c r="H1164" s="39"/>
      <c r="I1164" s="39"/>
      <c r="J1164" s="39"/>
      <c r="K1164" s="39"/>
      <c r="L1164" s="39"/>
      <c r="M1164" s="39"/>
      <c r="N1164" s="39"/>
      <c r="O1164" s="39"/>
    </row>
    <row r="1165" spans="1:15">
      <c r="A1165" s="39"/>
      <c r="B1165" s="39"/>
      <c r="C1165" s="39"/>
      <c r="D1165" s="39"/>
      <c r="E1165" s="39"/>
      <c r="F1165" s="39"/>
      <c r="G1165" s="39"/>
      <c r="H1165" s="39"/>
      <c r="I1165" s="39"/>
      <c r="J1165" s="39"/>
      <c r="K1165" s="39"/>
      <c r="L1165" s="39"/>
      <c r="M1165" s="39"/>
      <c r="N1165" s="39"/>
      <c r="O1165" s="39"/>
    </row>
    <row r="1166" spans="1:15">
      <c r="A1166" s="39"/>
      <c r="B1166" s="39"/>
      <c r="C1166" s="39"/>
      <c r="D1166" s="39"/>
      <c r="E1166" s="39"/>
      <c r="F1166" s="39"/>
      <c r="G1166" s="39"/>
      <c r="H1166" s="39"/>
      <c r="I1166" s="39"/>
      <c r="J1166" s="39"/>
      <c r="K1166" s="39"/>
      <c r="L1166" s="39"/>
      <c r="M1166" s="39"/>
      <c r="N1166" s="39"/>
      <c r="O1166" s="39"/>
    </row>
    <row r="1167" spans="1:15">
      <c r="A1167" s="39"/>
      <c r="B1167" s="39"/>
      <c r="C1167" s="39"/>
      <c r="D1167" s="39"/>
      <c r="E1167" s="39"/>
      <c r="F1167" s="39"/>
      <c r="G1167" s="39"/>
      <c r="H1167" s="39"/>
      <c r="I1167" s="39"/>
      <c r="J1167" s="39"/>
      <c r="K1167" s="39"/>
      <c r="L1167" s="39"/>
      <c r="M1167" s="39"/>
      <c r="N1167" s="39"/>
      <c r="O1167" s="39"/>
    </row>
    <row r="1168" spans="1:15">
      <c r="A1168" s="39"/>
      <c r="B1168" s="39"/>
      <c r="C1168" s="39"/>
      <c r="D1168" s="39"/>
      <c r="E1168" s="39"/>
      <c r="F1168" s="39"/>
      <c r="G1168" s="39"/>
      <c r="H1168" s="39"/>
      <c r="I1168" s="39"/>
      <c r="J1168" s="39"/>
      <c r="K1168" s="39"/>
      <c r="L1168" s="39"/>
      <c r="M1168" s="39"/>
      <c r="N1168" s="39"/>
      <c r="O1168" s="39"/>
    </row>
    <row r="1169" spans="1:15">
      <c r="A1169" s="39"/>
      <c r="B1169" s="39"/>
      <c r="C1169" s="39"/>
      <c r="D1169" s="39"/>
      <c r="E1169" s="39"/>
      <c r="F1169" s="39"/>
      <c r="G1169" s="39"/>
      <c r="H1169" s="39"/>
      <c r="I1169" s="39"/>
      <c r="J1169" s="39"/>
      <c r="K1169" s="39"/>
      <c r="L1169" s="39"/>
      <c r="M1169" s="39"/>
      <c r="N1169" s="39"/>
      <c r="O1169" s="39"/>
    </row>
    <row r="1170" spans="1:15">
      <c r="A1170" s="39"/>
      <c r="B1170" s="39"/>
      <c r="C1170" s="39"/>
      <c r="D1170" s="39"/>
      <c r="E1170" s="39"/>
      <c r="F1170" s="39"/>
      <c r="G1170" s="39"/>
      <c r="H1170" s="39"/>
      <c r="I1170" s="39"/>
      <c r="J1170" s="39"/>
      <c r="K1170" s="39"/>
      <c r="L1170" s="39"/>
      <c r="M1170" s="39"/>
      <c r="N1170" s="39"/>
      <c r="O1170" s="39"/>
    </row>
    <row r="1171" spans="1:15">
      <c r="A1171" s="39"/>
      <c r="B1171" s="39"/>
      <c r="C1171" s="39"/>
      <c r="D1171" s="39"/>
      <c r="E1171" s="39"/>
      <c r="F1171" s="39"/>
      <c r="G1171" s="39"/>
      <c r="H1171" s="39"/>
      <c r="I1171" s="39"/>
      <c r="J1171" s="39"/>
      <c r="K1171" s="39"/>
      <c r="L1171" s="39"/>
      <c r="M1171" s="39"/>
      <c r="N1171" s="39"/>
      <c r="O1171" s="39"/>
    </row>
    <row r="1172" spans="1:15">
      <c r="A1172" s="39"/>
      <c r="B1172" s="39"/>
      <c r="C1172" s="39"/>
      <c r="D1172" s="39"/>
      <c r="E1172" s="39"/>
      <c r="F1172" s="39"/>
      <c r="G1172" s="39"/>
      <c r="H1172" s="39"/>
      <c r="I1172" s="39"/>
      <c r="J1172" s="39"/>
      <c r="K1172" s="39"/>
      <c r="L1172" s="39"/>
      <c r="M1172" s="39"/>
      <c r="N1172" s="39"/>
      <c r="O1172" s="39"/>
    </row>
    <row r="1173" spans="1:15">
      <c r="A1173" s="39"/>
      <c r="B1173" s="39"/>
      <c r="C1173" s="39"/>
      <c r="D1173" s="39"/>
      <c r="E1173" s="39"/>
      <c r="F1173" s="39"/>
      <c r="G1173" s="39"/>
      <c r="H1173" s="39"/>
      <c r="I1173" s="39"/>
      <c r="J1173" s="39"/>
      <c r="K1173" s="39"/>
      <c r="L1173" s="39"/>
      <c r="M1173" s="39"/>
      <c r="N1173" s="39"/>
      <c r="O1173" s="39"/>
    </row>
    <row r="1174" spans="1:15">
      <c r="A1174" s="39"/>
      <c r="B1174" s="39"/>
      <c r="C1174" s="39"/>
      <c r="D1174" s="39"/>
      <c r="E1174" s="39"/>
      <c r="F1174" s="39"/>
      <c r="G1174" s="39"/>
      <c r="H1174" s="39"/>
      <c r="I1174" s="39"/>
      <c r="J1174" s="39"/>
      <c r="K1174" s="39"/>
      <c r="L1174" s="39"/>
      <c r="M1174" s="39"/>
      <c r="N1174" s="39"/>
      <c r="O1174" s="39"/>
    </row>
    <row r="1175" spans="1:15">
      <c r="A1175" s="39"/>
      <c r="B1175" s="39"/>
      <c r="C1175" s="39"/>
      <c r="D1175" s="39"/>
      <c r="E1175" s="39"/>
      <c r="F1175" s="39"/>
      <c r="G1175" s="39"/>
      <c r="H1175" s="39"/>
      <c r="I1175" s="39"/>
      <c r="J1175" s="39"/>
      <c r="K1175" s="39"/>
      <c r="L1175" s="39"/>
      <c r="M1175" s="39"/>
      <c r="N1175" s="39"/>
      <c r="O1175" s="39"/>
    </row>
    <row r="1176" spans="1:15">
      <c r="A1176" s="39"/>
      <c r="B1176" s="39"/>
      <c r="C1176" s="39"/>
      <c r="D1176" s="39"/>
      <c r="E1176" s="39"/>
      <c r="F1176" s="39"/>
      <c r="G1176" s="39"/>
      <c r="H1176" s="39"/>
      <c r="I1176" s="39"/>
      <c r="J1176" s="39"/>
      <c r="K1176" s="39"/>
      <c r="L1176" s="39"/>
      <c r="M1176" s="39"/>
      <c r="N1176" s="39"/>
      <c r="O1176" s="39"/>
    </row>
    <row r="1177" spans="1:15">
      <c r="A1177" s="39"/>
      <c r="B1177" s="39"/>
      <c r="C1177" s="39"/>
      <c r="D1177" s="39"/>
      <c r="E1177" s="39"/>
      <c r="F1177" s="39"/>
      <c r="G1177" s="39"/>
      <c r="H1177" s="39"/>
      <c r="I1177" s="39"/>
      <c r="J1177" s="39"/>
      <c r="K1177" s="39"/>
      <c r="L1177" s="39"/>
      <c r="M1177" s="39"/>
      <c r="N1177" s="39"/>
      <c r="O1177" s="39"/>
    </row>
    <row r="1178" spans="1:15">
      <c r="A1178" s="39"/>
      <c r="B1178" s="39"/>
      <c r="C1178" s="39"/>
      <c r="D1178" s="39"/>
      <c r="E1178" s="39"/>
      <c r="F1178" s="39"/>
      <c r="G1178" s="39"/>
      <c r="H1178" s="39"/>
      <c r="I1178" s="39"/>
      <c r="J1178" s="39"/>
      <c r="K1178" s="39"/>
      <c r="L1178" s="39"/>
      <c r="M1178" s="39"/>
      <c r="N1178" s="39"/>
      <c r="O1178" s="39"/>
    </row>
    <row r="1179" spans="1:15">
      <c r="A1179" s="39"/>
      <c r="B1179" s="39"/>
      <c r="C1179" s="39"/>
      <c r="D1179" s="39"/>
      <c r="E1179" s="39"/>
      <c r="F1179" s="39"/>
      <c r="G1179" s="39"/>
      <c r="H1179" s="39"/>
      <c r="I1179" s="39"/>
      <c r="J1179" s="39"/>
      <c r="K1179" s="39"/>
      <c r="L1179" s="39"/>
      <c r="M1179" s="39"/>
      <c r="N1179" s="39"/>
      <c r="O1179" s="39"/>
    </row>
    <row r="1180" spans="1:15">
      <c r="A1180" s="39"/>
      <c r="B1180" s="39"/>
      <c r="C1180" s="39"/>
      <c r="D1180" s="39"/>
      <c r="E1180" s="39"/>
      <c r="F1180" s="39"/>
      <c r="G1180" s="39"/>
      <c r="H1180" s="39"/>
      <c r="I1180" s="39"/>
      <c r="J1180" s="39"/>
      <c r="K1180" s="39"/>
      <c r="L1180" s="39"/>
      <c r="M1180" s="39"/>
      <c r="N1180" s="39"/>
      <c r="O1180" s="39"/>
    </row>
    <row r="1181" spans="1:15">
      <c r="A1181" s="39"/>
      <c r="B1181" s="39"/>
      <c r="C1181" s="39"/>
      <c r="D1181" s="39"/>
      <c r="E1181" s="39"/>
      <c r="F1181" s="39"/>
      <c r="G1181" s="39"/>
      <c r="H1181" s="39"/>
      <c r="I1181" s="39"/>
      <c r="J1181" s="39"/>
      <c r="K1181" s="39"/>
      <c r="L1181" s="39"/>
      <c r="M1181" s="39"/>
      <c r="N1181" s="39"/>
      <c r="O1181" s="39"/>
    </row>
    <row r="1182" spans="1:15">
      <c r="A1182" s="39"/>
      <c r="B1182" s="39"/>
      <c r="C1182" s="39"/>
      <c r="D1182" s="39"/>
      <c r="E1182" s="39"/>
      <c r="F1182" s="39"/>
      <c r="G1182" s="39"/>
      <c r="H1182" s="39"/>
      <c r="I1182" s="39"/>
      <c r="J1182" s="39"/>
      <c r="K1182" s="39"/>
      <c r="L1182" s="39"/>
      <c r="M1182" s="39"/>
      <c r="N1182" s="39"/>
      <c r="O1182" s="39"/>
    </row>
    <row r="1183" spans="1:15">
      <c r="A1183" s="39"/>
      <c r="B1183" s="39"/>
      <c r="C1183" s="39"/>
      <c r="D1183" s="39"/>
      <c r="E1183" s="39"/>
      <c r="F1183" s="39"/>
      <c r="G1183" s="39"/>
      <c r="H1183" s="39"/>
      <c r="I1183" s="39"/>
      <c r="J1183" s="39"/>
      <c r="K1183" s="39"/>
      <c r="L1183" s="39"/>
      <c r="M1183" s="39"/>
      <c r="N1183" s="39"/>
      <c r="O1183" s="39"/>
    </row>
    <row r="1184" spans="1:15">
      <c r="A1184" s="39"/>
      <c r="B1184" s="39"/>
      <c r="C1184" s="39"/>
      <c r="D1184" s="39"/>
      <c r="E1184" s="39"/>
      <c r="F1184" s="39"/>
      <c r="G1184" s="39"/>
      <c r="H1184" s="39"/>
      <c r="I1184" s="39"/>
      <c r="J1184" s="39"/>
      <c r="K1184" s="39"/>
      <c r="L1184" s="39"/>
      <c r="M1184" s="39"/>
      <c r="N1184" s="39"/>
      <c r="O1184" s="39"/>
    </row>
    <row r="1185" spans="1:15">
      <c r="A1185" s="39"/>
      <c r="B1185" s="39"/>
      <c r="C1185" s="39"/>
      <c r="D1185" s="39"/>
      <c r="E1185" s="39"/>
      <c r="F1185" s="39"/>
      <c r="G1185" s="39"/>
      <c r="H1185" s="39"/>
      <c r="I1185" s="39"/>
      <c r="J1185" s="39"/>
      <c r="K1185" s="39"/>
      <c r="L1185" s="39"/>
      <c r="M1185" s="39"/>
      <c r="N1185" s="39"/>
      <c r="O1185" s="39"/>
    </row>
    <row r="1186" spans="1:15">
      <c r="A1186" s="39"/>
      <c r="B1186" s="39"/>
      <c r="C1186" s="39"/>
      <c r="D1186" s="39"/>
      <c r="E1186" s="39"/>
      <c r="F1186" s="39"/>
      <c r="G1186" s="39"/>
      <c r="H1186" s="39"/>
      <c r="I1186" s="39"/>
      <c r="J1186" s="39"/>
      <c r="K1186" s="39"/>
      <c r="L1186" s="39"/>
      <c r="M1186" s="39"/>
      <c r="N1186" s="39"/>
      <c r="O1186" s="39"/>
    </row>
    <row r="1187" spans="1:15">
      <c r="A1187" s="39"/>
      <c r="B1187" s="39"/>
      <c r="C1187" s="39"/>
      <c r="D1187" s="39"/>
      <c r="E1187" s="39"/>
      <c r="F1187" s="39"/>
      <c r="G1187" s="39"/>
      <c r="H1187" s="39"/>
      <c r="I1187" s="39"/>
      <c r="J1187" s="39"/>
      <c r="K1187" s="39"/>
      <c r="L1187" s="39"/>
      <c r="M1187" s="39"/>
      <c r="N1187" s="39"/>
      <c r="O1187" s="39"/>
    </row>
    <row r="1188" spans="1:15">
      <c r="A1188" s="39"/>
      <c r="B1188" s="39"/>
      <c r="C1188" s="39"/>
      <c r="D1188" s="39"/>
      <c r="E1188" s="39"/>
      <c r="F1188" s="39"/>
      <c r="G1188" s="39"/>
      <c r="H1188" s="39"/>
      <c r="I1188" s="39"/>
      <c r="J1188" s="39"/>
      <c r="K1188" s="39"/>
      <c r="L1188" s="39"/>
      <c r="M1188" s="39"/>
      <c r="N1188" s="39"/>
      <c r="O1188" s="39"/>
    </row>
    <row r="1189" spans="1:15">
      <c r="A1189" s="39"/>
      <c r="B1189" s="39"/>
      <c r="C1189" s="39"/>
      <c r="D1189" s="39"/>
      <c r="E1189" s="39"/>
      <c r="F1189" s="39"/>
      <c r="G1189" s="39"/>
      <c r="H1189" s="39"/>
      <c r="I1189" s="39"/>
      <c r="J1189" s="39"/>
      <c r="K1189" s="39"/>
      <c r="L1189" s="39"/>
      <c r="M1189" s="39"/>
      <c r="N1189" s="39"/>
      <c r="O1189" s="39"/>
    </row>
    <row r="1190" spans="1:15">
      <c r="A1190" s="39"/>
      <c r="B1190" s="39"/>
      <c r="C1190" s="39"/>
      <c r="D1190" s="39"/>
      <c r="E1190" s="39"/>
      <c r="F1190" s="39"/>
      <c r="G1190" s="39"/>
      <c r="H1190" s="39"/>
      <c r="I1190" s="39"/>
      <c r="J1190" s="39"/>
      <c r="K1190" s="39"/>
      <c r="L1190" s="39"/>
      <c r="M1190" s="39"/>
      <c r="N1190" s="39"/>
      <c r="O1190" s="39"/>
    </row>
    <row r="1191" spans="1:15">
      <c r="A1191" s="39"/>
      <c r="B1191" s="39"/>
      <c r="C1191" s="39"/>
      <c r="D1191" s="39"/>
      <c r="E1191" s="39"/>
      <c r="F1191" s="39"/>
      <c r="G1191" s="39"/>
      <c r="H1191" s="39"/>
      <c r="I1191" s="39"/>
      <c r="J1191" s="39"/>
      <c r="K1191" s="39"/>
      <c r="L1191" s="39"/>
      <c r="M1191" s="39"/>
      <c r="N1191" s="39"/>
      <c r="O1191" s="39"/>
    </row>
    <row r="1192" spans="1:15">
      <c r="A1192" s="39"/>
      <c r="B1192" s="39"/>
      <c r="C1192" s="39"/>
      <c r="D1192" s="39"/>
      <c r="E1192" s="39"/>
      <c r="F1192" s="39"/>
      <c r="G1192" s="39"/>
      <c r="H1192" s="39"/>
      <c r="I1192" s="39"/>
      <c r="J1192" s="39"/>
      <c r="K1192" s="39"/>
      <c r="L1192" s="39"/>
      <c r="M1192" s="39"/>
      <c r="N1192" s="39"/>
      <c r="O1192" s="39"/>
    </row>
    <row r="1193" spans="1:15">
      <c r="A1193" s="39"/>
      <c r="B1193" s="39"/>
      <c r="C1193" s="39"/>
      <c r="D1193" s="39"/>
      <c r="E1193" s="39"/>
      <c r="F1193" s="39"/>
      <c r="G1193" s="39"/>
      <c r="H1193" s="39"/>
      <c r="I1193" s="39"/>
      <c r="J1193" s="39"/>
      <c r="K1193" s="39"/>
      <c r="L1193" s="39"/>
      <c r="M1193" s="39"/>
      <c r="N1193" s="39"/>
      <c r="O1193" s="39"/>
    </row>
    <row r="1194" spans="1:15">
      <c r="A1194" s="39"/>
      <c r="B1194" s="39"/>
      <c r="C1194" s="39"/>
      <c r="D1194" s="39"/>
      <c r="E1194" s="39"/>
      <c r="F1194" s="39"/>
      <c r="G1194" s="39"/>
      <c r="H1194" s="39"/>
      <c r="I1194" s="39"/>
      <c r="J1194" s="39"/>
      <c r="K1194" s="39"/>
      <c r="L1194" s="39"/>
      <c r="M1194" s="39"/>
      <c r="N1194" s="39"/>
      <c r="O1194" s="39"/>
    </row>
    <row r="1195" spans="1:15">
      <c r="A1195" s="39"/>
      <c r="B1195" s="39"/>
      <c r="C1195" s="39"/>
      <c r="D1195" s="39"/>
      <c r="E1195" s="39"/>
      <c r="F1195" s="39"/>
      <c r="G1195" s="39"/>
      <c r="H1195" s="39"/>
      <c r="I1195" s="39"/>
      <c r="J1195" s="39"/>
      <c r="K1195" s="39"/>
      <c r="L1195" s="39"/>
      <c r="M1195" s="39"/>
      <c r="N1195" s="39"/>
      <c r="O1195" s="39"/>
    </row>
    <row r="1196" spans="1:15">
      <c r="A1196" s="39"/>
      <c r="B1196" s="39"/>
      <c r="C1196" s="39"/>
      <c r="D1196" s="39"/>
      <c r="E1196" s="39"/>
      <c r="F1196" s="39"/>
      <c r="G1196" s="39"/>
      <c r="H1196" s="39"/>
      <c r="I1196" s="39"/>
      <c r="J1196" s="39"/>
      <c r="K1196" s="39"/>
      <c r="L1196" s="39"/>
      <c r="M1196" s="39"/>
      <c r="N1196" s="39"/>
      <c r="O1196" s="39"/>
    </row>
    <row r="1197" spans="1:15">
      <c r="A1197" s="39"/>
      <c r="B1197" s="39"/>
      <c r="C1197" s="39"/>
      <c r="D1197" s="39"/>
      <c r="E1197" s="39"/>
      <c r="F1197" s="39"/>
      <c r="G1197" s="39"/>
      <c r="H1197" s="39"/>
      <c r="I1197" s="39"/>
      <c r="J1197" s="39"/>
      <c r="K1197" s="39"/>
      <c r="L1197" s="39"/>
      <c r="M1197" s="39"/>
      <c r="N1197" s="39"/>
      <c r="O1197" s="39"/>
    </row>
    <row r="1198" spans="1:15">
      <c r="A1198" s="39"/>
      <c r="B1198" s="39"/>
      <c r="C1198" s="39"/>
      <c r="D1198" s="39"/>
      <c r="E1198" s="39"/>
      <c r="F1198" s="39"/>
      <c r="G1198" s="39"/>
      <c r="H1198" s="39"/>
      <c r="I1198" s="39"/>
      <c r="J1198" s="39"/>
      <c r="K1198" s="39"/>
      <c r="L1198" s="39"/>
      <c r="M1198" s="39"/>
      <c r="N1198" s="39"/>
      <c r="O1198" s="39"/>
    </row>
    <row r="1199" spans="1:15">
      <c r="A1199" s="39"/>
      <c r="B1199" s="39"/>
      <c r="C1199" s="39"/>
      <c r="D1199" s="39"/>
      <c r="E1199" s="39"/>
      <c r="F1199" s="39"/>
      <c r="G1199" s="39"/>
      <c r="H1199" s="39"/>
      <c r="I1199" s="39"/>
      <c r="J1199" s="39"/>
      <c r="K1199" s="39"/>
      <c r="L1199" s="39"/>
      <c r="M1199" s="39"/>
      <c r="N1199" s="39"/>
      <c r="O1199" s="39"/>
    </row>
    <row r="1200" spans="1:15">
      <c r="A1200" s="39"/>
      <c r="B1200" s="39"/>
      <c r="C1200" s="39"/>
      <c r="D1200" s="39"/>
      <c r="E1200" s="39"/>
      <c r="F1200" s="39"/>
      <c r="G1200" s="39"/>
      <c r="H1200" s="39"/>
      <c r="I1200" s="39"/>
      <c r="J1200" s="39"/>
      <c r="K1200" s="39"/>
      <c r="L1200" s="39"/>
      <c r="M1200" s="39"/>
      <c r="N1200" s="39"/>
      <c r="O1200" s="39"/>
    </row>
    <row r="1201" spans="1:15">
      <c r="A1201" s="39"/>
      <c r="B1201" s="39"/>
      <c r="C1201" s="39"/>
      <c r="D1201" s="39"/>
      <c r="E1201" s="39"/>
      <c r="F1201" s="39"/>
      <c r="G1201" s="39"/>
      <c r="H1201" s="39"/>
      <c r="I1201" s="39"/>
      <c r="J1201" s="39"/>
      <c r="K1201" s="39"/>
      <c r="L1201" s="39"/>
      <c r="M1201" s="39"/>
      <c r="N1201" s="39"/>
      <c r="O1201" s="39"/>
    </row>
    <row r="1202" spans="1:15">
      <c r="A1202" s="39"/>
      <c r="B1202" s="39"/>
      <c r="C1202" s="39"/>
      <c r="D1202" s="39"/>
      <c r="E1202" s="39"/>
      <c r="F1202" s="39"/>
      <c r="G1202" s="39"/>
      <c r="H1202" s="39"/>
      <c r="I1202" s="39"/>
      <c r="J1202" s="39"/>
      <c r="K1202" s="39"/>
      <c r="L1202" s="39"/>
      <c r="M1202" s="39"/>
      <c r="N1202" s="39"/>
      <c r="O1202" s="39"/>
    </row>
    <row r="1203" spans="1:15">
      <c r="A1203" s="39"/>
      <c r="B1203" s="39"/>
      <c r="C1203" s="39"/>
      <c r="D1203" s="39"/>
      <c r="E1203" s="39"/>
      <c r="F1203" s="39"/>
      <c r="G1203" s="39"/>
      <c r="H1203" s="39"/>
      <c r="I1203" s="39"/>
      <c r="J1203" s="39"/>
      <c r="K1203" s="39"/>
      <c r="L1203" s="39"/>
      <c r="M1203" s="39"/>
      <c r="N1203" s="39"/>
      <c r="O1203" s="39"/>
    </row>
    <row r="1204" spans="1:15">
      <c r="A1204" s="39"/>
      <c r="B1204" s="39"/>
      <c r="C1204" s="39"/>
      <c r="D1204" s="39"/>
      <c r="E1204" s="39"/>
      <c r="F1204" s="39"/>
      <c r="G1204" s="39"/>
      <c r="H1204" s="39"/>
      <c r="I1204" s="39"/>
      <c r="J1204" s="39"/>
      <c r="K1204" s="39"/>
      <c r="L1204" s="39"/>
      <c r="M1204" s="39"/>
      <c r="N1204" s="39"/>
      <c r="O1204" s="39"/>
    </row>
    <row r="1205" spans="1:15">
      <c r="A1205" s="39"/>
      <c r="B1205" s="39"/>
      <c r="C1205" s="39"/>
      <c r="D1205" s="39"/>
      <c r="E1205" s="39"/>
      <c r="F1205" s="39"/>
      <c r="G1205" s="39"/>
      <c r="H1205" s="39"/>
      <c r="I1205" s="39"/>
      <c r="J1205" s="39"/>
      <c r="K1205" s="39"/>
      <c r="L1205" s="39"/>
      <c r="M1205" s="39"/>
      <c r="N1205" s="39"/>
      <c r="O1205" s="39"/>
    </row>
    <row r="1206" spans="1:15">
      <c r="A1206" s="39"/>
      <c r="B1206" s="39"/>
      <c r="C1206" s="39"/>
      <c r="D1206" s="39"/>
      <c r="E1206" s="39"/>
      <c r="F1206" s="39"/>
      <c r="G1206" s="39"/>
      <c r="H1206" s="39"/>
      <c r="I1206" s="39"/>
      <c r="J1206" s="39"/>
      <c r="K1206" s="39"/>
      <c r="L1206" s="39"/>
      <c r="M1206" s="39"/>
      <c r="N1206" s="39"/>
      <c r="O1206" s="39"/>
    </row>
    <row r="1207" spans="1:15">
      <c r="A1207" s="39"/>
      <c r="B1207" s="39"/>
      <c r="C1207" s="39"/>
      <c r="D1207" s="39"/>
      <c r="E1207" s="39"/>
      <c r="F1207" s="39"/>
      <c r="G1207" s="39"/>
      <c r="H1207" s="39"/>
      <c r="I1207" s="39"/>
      <c r="J1207" s="39"/>
      <c r="K1207" s="39"/>
      <c r="L1207" s="39"/>
      <c r="M1207" s="39"/>
      <c r="N1207" s="39"/>
      <c r="O1207" s="39"/>
    </row>
    <row r="1208" spans="1:15">
      <c r="A1208" s="39"/>
      <c r="B1208" s="39"/>
      <c r="C1208" s="39"/>
      <c r="D1208" s="39"/>
      <c r="E1208" s="39"/>
      <c r="F1208" s="39"/>
      <c r="G1208" s="39"/>
      <c r="H1208" s="39"/>
      <c r="I1208" s="39"/>
      <c r="J1208" s="39"/>
      <c r="K1208" s="39"/>
      <c r="L1208" s="39"/>
      <c r="M1208" s="39"/>
      <c r="N1208" s="39"/>
      <c r="O1208" s="39"/>
    </row>
    <row r="1209" spans="1:15">
      <c r="A1209" s="39"/>
      <c r="B1209" s="39"/>
      <c r="C1209" s="39"/>
      <c r="D1209" s="39"/>
      <c r="E1209" s="39"/>
      <c r="F1209" s="39"/>
      <c r="G1209" s="39"/>
      <c r="H1209" s="39"/>
      <c r="I1209" s="39"/>
      <c r="J1209" s="39"/>
      <c r="K1209" s="39"/>
      <c r="L1209" s="39"/>
      <c r="M1209" s="39"/>
      <c r="N1209" s="39"/>
      <c r="O1209" s="39"/>
    </row>
    <row r="1210" spans="1:15">
      <c r="A1210" s="39"/>
      <c r="B1210" s="39"/>
      <c r="C1210" s="39"/>
      <c r="D1210" s="39"/>
      <c r="E1210" s="39"/>
      <c r="F1210" s="39"/>
      <c r="G1210" s="39"/>
      <c r="H1210" s="39"/>
      <c r="I1210" s="39"/>
      <c r="J1210" s="39"/>
      <c r="K1210" s="39"/>
      <c r="L1210" s="39"/>
      <c r="M1210" s="39"/>
      <c r="N1210" s="39"/>
      <c r="O1210" s="39"/>
    </row>
    <row r="1211" spans="1:15">
      <c r="A1211" s="39"/>
      <c r="B1211" s="39"/>
      <c r="C1211" s="39"/>
      <c r="D1211" s="39"/>
      <c r="E1211" s="39"/>
      <c r="F1211" s="39"/>
      <c r="G1211" s="39"/>
      <c r="H1211" s="39"/>
      <c r="I1211" s="39"/>
      <c r="J1211" s="39"/>
      <c r="K1211" s="39"/>
      <c r="L1211" s="39"/>
      <c r="M1211" s="39"/>
      <c r="N1211" s="39"/>
      <c r="O1211" s="39"/>
    </row>
    <row r="1212" spans="1:15">
      <c r="A1212" s="39"/>
      <c r="B1212" s="39"/>
      <c r="C1212" s="39"/>
      <c r="D1212" s="39"/>
      <c r="E1212" s="39"/>
      <c r="F1212" s="39"/>
      <c r="G1212" s="39"/>
      <c r="H1212" s="39"/>
      <c r="I1212" s="39"/>
      <c r="J1212" s="39"/>
      <c r="K1212" s="39"/>
      <c r="L1212" s="39"/>
      <c r="M1212" s="39"/>
      <c r="N1212" s="39"/>
      <c r="O1212" s="39"/>
    </row>
    <row r="1213" spans="1:15">
      <c r="A1213" s="39"/>
      <c r="B1213" s="39"/>
      <c r="C1213" s="39"/>
      <c r="D1213" s="39"/>
      <c r="E1213" s="39"/>
      <c r="F1213" s="39"/>
      <c r="G1213" s="39"/>
      <c r="H1213" s="39"/>
      <c r="I1213" s="39"/>
      <c r="J1213" s="39"/>
      <c r="K1213" s="39"/>
      <c r="L1213" s="39"/>
      <c r="M1213" s="39"/>
      <c r="N1213" s="39"/>
      <c r="O1213" s="39"/>
    </row>
    <row r="1214" spans="1:15">
      <c r="A1214" s="39"/>
      <c r="B1214" s="39"/>
      <c r="C1214" s="39"/>
      <c r="D1214" s="39"/>
      <c r="E1214" s="39"/>
      <c r="F1214" s="39"/>
      <c r="G1214" s="39"/>
      <c r="H1214" s="39"/>
      <c r="I1214" s="39"/>
      <c r="J1214" s="39"/>
      <c r="K1214" s="39"/>
      <c r="L1214" s="39"/>
      <c r="M1214" s="39"/>
      <c r="N1214" s="39"/>
      <c r="O1214" s="39"/>
    </row>
    <row r="1215" spans="1:15">
      <c r="A1215" s="39"/>
      <c r="B1215" s="39"/>
      <c r="C1215" s="39"/>
      <c r="D1215" s="39"/>
      <c r="E1215" s="39"/>
      <c r="F1215" s="39"/>
      <c r="G1215" s="39"/>
      <c r="H1215" s="39"/>
      <c r="I1215" s="39"/>
      <c r="J1215" s="39"/>
      <c r="K1215" s="39"/>
      <c r="L1215" s="39"/>
      <c r="M1215" s="39"/>
      <c r="N1215" s="39"/>
      <c r="O1215" s="39"/>
    </row>
    <row r="1216" spans="1:15">
      <c r="A1216" s="39"/>
      <c r="B1216" s="39"/>
      <c r="C1216" s="39"/>
      <c r="D1216" s="39"/>
      <c r="E1216" s="39"/>
      <c r="F1216" s="39"/>
      <c r="G1216" s="39"/>
      <c r="H1216" s="39"/>
      <c r="I1216" s="39"/>
      <c r="J1216" s="39"/>
      <c r="K1216" s="39"/>
      <c r="L1216" s="39"/>
      <c r="M1216" s="39"/>
      <c r="N1216" s="39"/>
      <c r="O1216" s="39"/>
    </row>
    <row r="1217" spans="1:15">
      <c r="A1217" s="39"/>
      <c r="B1217" s="39"/>
      <c r="C1217" s="39"/>
      <c r="D1217" s="39"/>
      <c r="E1217" s="39"/>
      <c r="F1217" s="39"/>
      <c r="G1217" s="39"/>
      <c r="H1217" s="39"/>
      <c r="I1217" s="39"/>
      <c r="J1217" s="39"/>
      <c r="K1217" s="39"/>
      <c r="L1217" s="39"/>
      <c r="M1217" s="39"/>
      <c r="N1217" s="39"/>
      <c r="O1217" s="39"/>
    </row>
    <row r="1218" spans="1:15">
      <c r="A1218" s="39"/>
      <c r="B1218" s="39"/>
      <c r="C1218" s="39"/>
      <c r="D1218" s="39"/>
      <c r="E1218" s="39"/>
      <c r="F1218" s="39"/>
      <c r="G1218" s="39"/>
      <c r="H1218" s="39"/>
      <c r="I1218" s="39"/>
      <c r="J1218" s="39"/>
      <c r="K1218" s="39"/>
      <c r="L1218" s="39"/>
      <c r="M1218" s="39"/>
      <c r="N1218" s="39"/>
      <c r="O1218" s="39"/>
    </row>
    <row r="1219" spans="1:15">
      <c r="A1219" s="39"/>
      <c r="B1219" s="39"/>
      <c r="C1219" s="39"/>
      <c r="D1219" s="39"/>
      <c r="E1219" s="39"/>
      <c r="F1219" s="39"/>
      <c r="G1219" s="39"/>
      <c r="H1219" s="39"/>
      <c r="I1219" s="39"/>
      <c r="J1219" s="39"/>
      <c r="K1219" s="39"/>
      <c r="L1219" s="39"/>
      <c r="M1219" s="39"/>
      <c r="N1219" s="39"/>
      <c r="O1219" s="39"/>
    </row>
    <row r="1220" spans="1:15">
      <c r="A1220" s="39"/>
      <c r="B1220" s="39"/>
      <c r="C1220" s="39"/>
      <c r="D1220" s="39"/>
      <c r="E1220" s="39"/>
      <c r="F1220" s="39"/>
      <c r="G1220" s="39"/>
      <c r="H1220" s="39"/>
      <c r="I1220" s="39"/>
      <c r="J1220" s="39"/>
      <c r="K1220" s="39"/>
      <c r="L1220" s="39"/>
      <c r="M1220" s="39"/>
      <c r="N1220" s="39"/>
      <c r="O1220" s="39"/>
    </row>
    <row r="1221" spans="1:15">
      <c r="A1221" s="39"/>
      <c r="B1221" s="39"/>
      <c r="C1221" s="39"/>
      <c r="D1221" s="39"/>
      <c r="E1221" s="39"/>
      <c r="F1221" s="39"/>
      <c r="G1221" s="39"/>
      <c r="H1221" s="39"/>
      <c r="I1221" s="39"/>
      <c r="J1221" s="39"/>
      <c r="K1221" s="39"/>
      <c r="L1221" s="39"/>
      <c r="M1221" s="39"/>
      <c r="N1221" s="39"/>
      <c r="O1221" s="39"/>
    </row>
    <row r="1222" spans="1:15">
      <c r="A1222" s="39"/>
      <c r="B1222" s="39"/>
      <c r="C1222" s="39"/>
      <c r="D1222" s="39"/>
      <c r="E1222" s="39"/>
      <c r="F1222" s="39"/>
      <c r="G1222" s="39"/>
      <c r="H1222" s="39"/>
      <c r="I1222" s="39"/>
      <c r="J1222" s="39"/>
      <c r="K1222" s="39"/>
      <c r="L1222" s="39"/>
      <c r="M1222" s="39"/>
      <c r="N1222" s="39"/>
      <c r="O1222" s="39"/>
    </row>
    <row r="1223" spans="1:15">
      <c r="A1223" s="39"/>
      <c r="B1223" s="39"/>
      <c r="C1223" s="39"/>
      <c r="D1223" s="39"/>
      <c r="E1223" s="39"/>
      <c r="F1223" s="39"/>
      <c r="G1223" s="39"/>
      <c r="H1223" s="39"/>
      <c r="I1223" s="39"/>
      <c r="J1223" s="39"/>
      <c r="K1223" s="39"/>
      <c r="L1223" s="39"/>
      <c r="M1223" s="39"/>
      <c r="N1223" s="39"/>
      <c r="O1223" s="39"/>
    </row>
    <row r="1224" spans="1:15">
      <c r="A1224" s="39"/>
      <c r="B1224" s="39"/>
      <c r="C1224" s="39"/>
      <c r="D1224" s="39"/>
      <c r="E1224" s="39"/>
      <c r="F1224" s="39"/>
      <c r="G1224" s="39"/>
      <c r="H1224" s="39"/>
      <c r="I1224" s="39"/>
      <c r="J1224" s="39"/>
      <c r="K1224" s="39"/>
      <c r="L1224" s="39"/>
      <c r="M1224" s="39"/>
      <c r="N1224" s="39"/>
      <c r="O1224" s="39"/>
    </row>
    <row r="1225" spans="1:15">
      <c r="A1225" s="39"/>
      <c r="B1225" s="39"/>
      <c r="C1225" s="39"/>
      <c r="D1225" s="39"/>
      <c r="E1225" s="39"/>
      <c r="F1225" s="39"/>
      <c r="G1225" s="39"/>
      <c r="H1225" s="39"/>
      <c r="I1225" s="39"/>
      <c r="J1225" s="39"/>
      <c r="K1225" s="39"/>
      <c r="L1225" s="39"/>
      <c r="M1225" s="39"/>
      <c r="N1225" s="39"/>
      <c r="O1225" s="39"/>
    </row>
    <row r="1226" spans="1:15">
      <c r="A1226" s="39"/>
      <c r="B1226" s="39"/>
      <c r="C1226" s="39"/>
      <c r="D1226" s="39"/>
      <c r="E1226" s="39"/>
      <c r="F1226" s="39"/>
      <c r="G1226" s="39"/>
      <c r="H1226" s="39"/>
      <c r="I1226" s="39"/>
      <c r="J1226" s="39"/>
      <c r="K1226" s="39"/>
      <c r="L1226" s="39"/>
      <c r="M1226" s="39"/>
      <c r="N1226" s="39"/>
      <c r="O1226" s="39"/>
    </row>
    <row r="1227" spans="1:15">
      <c r="A1227" s="39"/>
      <c r="B1227" s="39"/>
      <c r="C1227" s="39"/>
      <c r="D1227" s="39"/>
      <c r="E1227" s="39"/>
      <c r="F1227" s="39"/>
      <c r="G1227" s="39"/>
      <c r="H1227" s="39"/>
      <c r="I1227" s="39"/>
      <c r="J1227" s="39"/>
      <c r="K1227" s="39"/>
      <c r="L1227" s="39"/>
      <c r="M1227" s="39"/>
      <c r="N1227" s="39"/>
      <c r="O1227" s="39"/>
    </row>
    <row r="1228" spans="1:15">
      <c r="A1228" s="39"/>
      <c r="B1228" s="39"/>
      <c r="C1228" s="39"/>
      <c r="D1228" s="39"/>
      <c r="E1228" s="39"/>
      <c r="F1228" s="39"/>
      <c r="G1228" s="39"/>
      <c r="H1228" s="39"/>
      <c r="I1228" s="39"/>
      <c r="J1228" s="39"/>
      <c r="K1228" s="39"/>
      <c r="L1228" s="39"/>
      <c r="M1228" s="39"/>
      <c r="N1228" s="39"/>
      <c r="O1228" s="39"/>
    </row>
    <row r="1229" spans="1:15">
      <c r="A1229" s="39"/>
      <c r="B1229" s="39"/>
      <c r="C1229" s="39"/>
      <c r="D1229" s="39"/>
      <c r="E1229" s="39"/>
      <c r="F1229" s="39"/>
      <c r="G1229" s="39"/>
      <c r="H1229" s="39"/>
      <c r="I1229" s="39"/>
      <c r="J1229" s="39"/>
      <c r="K1229" s="39"/>
      <c r="L1229" s="39"/>
      <c r="M1229" s="39"/>
      <c r="N1229" s="39"/>
      <c r="O1229" s="39"/>
    </row>
    <row r="1230" spans="1:15">
      <c r="A1230" s="39"/>
      <c r="B1230" s="39"/>
      <c r="C1230" s="39"/>
      <c r="D1230" s="39"/>
      <c r="E1230" s="39"/>
      <c r="F1230" s="39"/>
      <c r="G1230" s="39"/>
      <c r="H1230" s="39"/>
      <c r="I1230" s="39"/>
      <c r="J1230" s="39"/>
      <c r="K1230" s="39"/>
      <c r="L1230" s="39"/>
      <c r="M1230" s="39"/>
      <c r="N1230" s="39"/>
      <c r="O1230" s="39"/>
    </row>
    <row r="1231" spans="1:15">
      <c r="A1231" s="39"/>
      <c r="B1231" s="39"/>
      <c r="C1231" s="39"/>
      <c r="D1231" s="39"/>
      <c r="E1231" s="39"/>
      <c r="F1231" s="39"/>
      <c r="G1231" s="39"/>
      <c r="H1231" s="39"/>
      <c r="I1231" s="39"/>
      <c r="J1231" s="39"/>
      <c r="K1231" s="39"/>
      <c r="L1231" s="39"/>
      <c r="M1231" s="39"/>
      <c r="N1231" s="39"/>
      <c r="O1231" s="39"/>
    </row>
    <row r="1232" spans="1:15">
      <c r="A1232" s="39"/>
      <c r="B1232" s="39"/>
      <c r="C1232" s="39"/>
      <c r="D1232" s="39"/>
      <c r="E1232" s="39"/>
      <c r="F1232" s="39"/>
      <c r="G1232" s="39"/>
      <c r="H1232" s="39"/>
      <c r="I1232" s="39"/>
      <c r="J1232" s="39"/>
      <c r="K1232" s="39"/>
      <c r="L1232" s="39"/>
      <c r="M1232" s="39"/>
      <c r="N1232" s="39"/>
      <c r="O1232" s="39"/>
    </row>
    <row r="1233" spans="1:15">
      <c r="A1233" s="39"/>
      <c r="B1233" s="39"/>
      <c r="C1233" s="39"/>
      <c r="D1233" s="39"/>
      <c r="E1233" s="39"/>
      <c r="F1233" s="39"/>
      <c r="G1233" s="39"/>
      <c r="H1233" s="39"/>
      <c r="I1233" s="39"/>
      <c r="J1233" s="39"/>
      <c r="K1233" s="39"/>
      <c r="L1233" s="39"/>
      <c r="M1233" s="39"/>
      <c r="N1233" s="39"/>
      <c r="O1233" s="39"/>
    </row>
    <row r="1234" spans="1:15">
      <c r="A1234" s="39"/>
      <c r="B1234" s="39"/>
      <c r="C1234" s="39"/>
      <c r="D1234" s="39"/>
      <c r="E1234" s="39"/>
      <c r="F1234" s="39"/>
      <c r="G1234" s="39"/>
      <c r="H1234" s="39"/>
      <c r="I1234" s="39"/>
      <c r="J1234" s="39"/>
      <c r="K1234" s="39"/>
      <c r="L1234" s="39"/>
      <c r="M1234" s="39"/>
      <c r="N1234" s="39"/>
      <c r="O1234" s="39"/>
    </row>
    <row r="1235" spans="1:15">
      <c r="A1235" s="39"/>
      <c r="B1235" s="39"/>
      <c r="C1235" s="39"/>
      <c r="D1235" s="39"/>
      <c r="E1235" s="39"/>
      <c r="F1235" s="39"/>
      <c r="G1235" s="39"/>
      <c r="H1235" s="39"/>
      <c r="I1235" s="39"/>
      <c r="J1235" s="39"/>
      <c r="K1235" s="39"/>
      <c r="L1235" s="39"/>
      <c r="M1235" s="39"/>
      <c r="N1235" s="39"/>
      <c r="O1235" s="39"/>
    </row>
    <row r="1236" spans="1:15">
      <c r="A1236" s="39"/>
      <c r="B1236" s="39"/>
      <c r="C1236" s="39"/>
      <c r="D1236" s="39"/>
      <c r="E1236" s="39"/>
      <c r="F1236" s="39"/>
      <c r="G1236" s="39"/>
      <c r="H1236" s="39"/>
      <c r="I1236" s="39"/>
      <c r="J1236" s="39"/>
      <c r="K1236" s="39"/>
      <c r="L1236" s="39"/>
      <c r="M1236" s="39"/>
      <c r="N1236" s="39"/>
      <c r="O1236" s="39"/>
    </row>
    <row r="1237" spans="1:15">
      <c r="A1237" s="39"/>
      <c r="B1237" s="39"/>
      <c r="C1237" s="39"/>
      <c r="D1237" s="39"/>
      <c r="E1237" s="39"/>
      <c r="F1237" s="39"/>
      <c r="G1237" s="39"/>
      <c r="H1237" s="39"/>
      <c r="I1237" s="39"/>
      <c r="J1237" s="39"/>
      <c r="K1237" s="39"/>
      <c r="L1237" s="39"/>
      <c r="M1237" s="39"/>
      <c r="N1237" s="39"/>
      <c r="O1237" s="39"/>
    </row>
    <row r="1238" spans="1:15">
      <c r="A1238" s="39"/>
      <c r="B1238" s="39"/>
      <c r="C1238" s="39"/>
      <c r="D1238" s="39"/>
      <c r="E1238" s="39"/>
      <c r="F1238" s="39"/>
      <c r="G1238" s="39"/>
      <c r="H1238" s="39"/>
      <c r="I1238" s="39"/>
      <c r="J1238" s="39"/>
      <c r="K1238" s="39"/>
      <c r="L1238" s="39"/>
      <c r="M1238" s="39"/>
      <c r="N1238" s="39"/>
      <c r="O1238" s="39"/>
    </row>
    <row r="1239" spans="1:15">
      <c r="A1239" s="39"/>
      <c r="B1239" s="39"/>
      <c r="C1239" s="39"/>
      <c r="D1239" s="39"/>
      <c r="E1239" s="39"/>
      <c r="F1239" s="39"/>
      <c r="G1239" s="39"/>
      <c r="H1239" s="39"/>
      <c r="I1239" s="39"/>
      <c r="J1239" s="39"/>
      <c r="K1239" s="39"/>
      <c r="L1239" s="39"/>
      <c r="M1239" s="39"/>
      <c r="N1239" s="39"/>
      <c r="O1239" s="39"/>
    </row>
    <row r="1240" spans="1:15">
      <c r="A1240" s="39"/>
      <c r="B1240" s="39"/>
      <c r="C1240" s="39"/>
      <c r="D1240" s="39"/>
      <c r="E1240" s="39"/>
      <c r="F1240" s="39"/>
      <c r="G1240" s="39"/>
      <c r="H1240" s="39"/>
      <c r="I1240" s="39"/>
      <c r="J1240" s="39"/>
      <c r="K1240" s="39"/>
      <c r="L1240" s="39"/>
      <c r="M1240" s="39"/>
      <c r="N1240" s="39"/>
      <c r="O1240" s="39"/>
    </row>
    <row r="1241" spans="1:15">
      <c r="A1241" s="39"/>
      <c r="B1241" s="39"/>
      <c r="C1241" s="39"/>
      <c r="D1241" s="39"/>
      <c r="E1241" s="39"/>
      <c r="F1241" s="39"/>
      <c r="G1241" s="39"/>
      <c r="H1241" s="39"/>
      <c r="I1241" s="39"/>
      <c r="J1241" s="39"/>
      <c r="K1241" s="39"/>
      <c r="L1241" s="39"/>
      <c r="M1241" s="39"/>
      <c r="N1241" s="39"/>
      <c r="O1241" s="39"/>
    </row>
    <row r="1242" spans="1:15">
      <c r="A1242" s="39"/>
      <c r="B1242" s="39"/>
      <c r="C1242" s="39"/>
      <c r="D1242" s="39"/>
      <c r="E1242" s="39"/>
      <c r="F1242" s="39"/>
      <c r="G1242" s="39"/>
      <c r="H1242" s="39"/>
      <c r="I1242" s="39"/>
      <c r="J1242" s="39"/>
      <c r="K1242" s="39"/>
      <c r="L1242" s="39"/>
      <c r="M1242" s="39"/>
      <c r="N1242" s="39"/>
      <c r="O1242" s="39"/>
    </row>
    <row r="1243" spans="1:15">
      <c r="A1243" s="39"/>
      <c r="B1243" s="39"/>
      <c r="C1243" s="39"/>
      <c r="D1243" s="39"/>
      <c r="E1243" s="39"/>
      <c r="F1243" s="39"/>
      <c r="G1243" s="39"/>
      <c r="H1243" s="39"/>
      <c r="I1243" s="39"/>
      <c r="J1243" s="39"/>
      <c r="K1243" s="39"/>
      <c r="L1243" s="39"/>
      <c r="M1243" s="39"/>
      <c r="N1243" s="39"/>
      <c r="O1243" s="39"/>
    </row>
    <row r="1244" spans="1:15">
      <c r="A1244" s="39"/>
      <c r="B1244" s="39"/>
      <c r="C1244" s="39"/>
      <c r="D1244" s="39"/>
      <c r="E1244" s="39"/>
      <c r="F1244" s="39"/>
      <c r="G1244" s="39"/>
      <c r="H1244" s="39"/>
      <c r="I1244" s="39"/>
      <c r="J1244" s="39"/>
      <c r="K1244" s="39"/>
      <c r="L1244" s="39"/>
      <c r="M1244" s="39"/>
      <c r="N1244" s="39"/>
      <c r="O1244" s="39"/>
    </row>
    <row r="1245" spans="1:15">
      <c r="A1245" s="39"/>
      <c r="B1245" s="39"/>
      <c r="C1245" s="39"/>
      <c r="D1245" s="39"/>
      <c r="E1245" s="39"/>
      <c r="F1245" s="39"/>
      <c r="G1245" s="39"/>
      <c r="H1245" s="39"/>
      <c r="I1245" s="39"/>
      <c r="J1245" s="39"/>
      <c r="K1245" s="39"/>
      <c r="L1245" s="39"/>
      <c r="M1245" s="39"/>
      <c r="N1245" s="39"/>
      <c r="O1245" s="39"/>
    </row>
    <row r="1246" spans="1:15">
      <c r="A1246" s="39"/>
      <c r="B1246" s="39"/>
      <c r="C1246" s="39"/>
      <c r="D1246" s="39"/>
      <c r="E1246" s="39"/>
      <c r="F1246" s="39"/>
      <c r="G1246" s="39"/>
      <c r="H1246" s="39"/>
      <c r="I1246" s="39"/>
      <c r="J1246" s="39"/>
      <c r="K1246" s="39"/>
      <c r="L1246" s="39"/>
      <c r="M1246" s="39"/>
      <c r="N1246" s="39"/>
      <c r="O1246" s="39"/>
    </row>
    <row r="1247" spans="1:15">
      <c r="A1247" s="39"/>
      <c r="B1247" s="39"/>
      <c r="C1247" s="39"/>
      <c r="D1247" s="39"/>
      <c r="E1247" s="39"/>
      <c r="F1247" s="39"/>
      <c r="G1247" s="39"/>
      <c r="H1247" s="39"/>
      <c r="I1247" s="39"/>
      <c r="J1247" s="39"/>
      <c r="K1247" s="39"/>
      <c r="L1247" s="39"/>
      <c r="M1247" s="39"/>
      <c r="N1247" s="39"/>
      <c r="O1247" s="39"/>
    </row>
    <row r="1248" spans="1:15">
      <c r="A1248" s="39"/>
      <c r="B1248" s="39"/>
      <c r="C1248" s="39"/>
      <c r="D1248" s="39"/>
      <c r="E1248" s="39"/>
      <c r="F1248" s="39"/>
      <c r="G1248" s="39"/>
      <c r="H1248" s="39"/>
      <c r="I1248" s="39"/>
      <c r="J1248" s="39"/>
      <c r="K1248" s="39"/>
      <c r="L1248" s="39"/>
      <c r="M1248" s="39"/>
      <c r="N1248" s="39"/>
      <c r="O1248" s="39"/>
    </row>
    <row r="1249" spans="1:15">
      <c r="A1249" s="39"/>
      <c r="B1249" s="39"/>
      <c r="C1249" s="39"/>
      <c r="D1249" s="39"/>
      <c r="E1249" s="39"/>
      <c r="F1249" s="39"/>
      <c r="G1249" s="39"/>
      <c r="H1249" s="39"/>
      <c r="I1249" s="39"/>
      <c r="J1249" s="39"/>
      <c r="K1249" s="39"/>
      <c r="L1249" s="39"/>
      <c r="M1249" s="39"/>
      <c r="N1249" s="39"/>
      <c r="O1249" s="39"/>
    </row>
    <row r="1250" spans="1:15">
      <c r="A1250" s="39"/>
      <c r="B1250" s="39"/>
      <c r="C1250" s="39"/>
      <c r="D1250" s="39"/>
      <c r="E1250" s="39"/>
      <c r="F1250" s="39"/>
      <c r="G1250" s="39"/>
      <c r="H1250" s="39"/>
      <c r="I1250" s="39"/>
      <c r="J1250" s="39"/>
      <c r="K1250" s="39"/>
      <c r="L1250" s="39"/>
      <c r="M1250" s="39"/>
      <c r="N1250" s="39"/>
      <c r="O1250" s="39"/>
    </row>
    <row r="1251" spans="1:15">
      <c r="A1251" s="39"/>
      <c r="B1251" s="39"/>
      <c r="C1251" s="39"/>
      <c r="D1251" s="39"/>
      <c r="E1251" s="39"/>
      <c r="F1251" s="39"/>
      <c r="G1251" s="39"/>
      <c r="H1251" s="39"/>
      <c r="I1251" s="39"/>
      <c r="J1251" s="39"/>
      <c r="K1251" s="39"/>
      <c r="L1251" s="39"/>
      <c r="M1251" s="39"/>
      <c r="N1251" s="39"/>
      <c r="O1251" s="39"/>
    </row>
    <row r="1252" spans="1:15">
      <c r="A1252" s="39"/>
      <c r="B1252" s="39"/>
      <c r="C1252" s="39"/>
      <c r="D1252" s="39"/>
      <c r="E1252" s="39"/>
      <c r="F1252" s="39"/>
      <c r="G1252" s="39"/>
      <c r="H1252" s="39"/>
      <c r="I1252" s="39"/>
      <c r="J1252" s="39"/>
      <c r="K1252" s="39"/>
      <c r="L1252" s="39"/>
      <c r="M1252" s="39"/>
      <c r="N1252" s="39"/>
      <c r="O1252" s="39"/>
    </row>
    <row r="1253" spans="1:15">
      <c r="A1253" s="39"/>
      <c r="B1253" s="39"/>
      <c r="C1253" s="39"/>
      <c r="D1253" s="39"/>
      <c r="E1253" s="39"/>
      <c r="F1253" s="39"/>
      <c r="G1253" s="39"/>
      <c r="H1253" s="39"/>
      <c r="I1253" s="39"/>
      <c r="J1253" s="39"/>
      <c r="K1253" s="39"/>
      <c r="L1253" s="39"/>
      <c r="M1253" s="39"/>
      <c r="N1253" s="39"/>
      <c r="O1253" s="39"/>
    </row>
    <row r="1254" spans="1:15">
      <c r="A1254" s="39"/>
      <c r="B1254" s="39"/>
      <c r="C1254" s="39"/>
      <c r="D1254" s="39"/>
      <c r="E1254" s="39"/>
      <c r="F1254" s="39"/>
      <c r="G1254" s="39"/>
      <c r="H1254" s="39"/>
      <c r="I1254" s="39"/>
      <c r="J1254" s="39"/>
      <c r="K1254" s="39"/>
      <c r="L1254" s="39"/>
      <c r="M1254" s="39"/>
      <c r="N1254" s="39"/>
      <c r="O1254" s="39"/>
    </row>
    <row r="1255" spans="1:15">
      <c r="A1255" s="39"/>
      <c r="B1255" s="39"/>
      <c r="C1255" s="39"/>
      <c r="D1255" s="39"/>
      <c r="E1255" s="39"/>
      <c r="F1255" s="39"/>
      <c r="G1255" s="39"/>
      <c r="H1255" s="39"/>
      <c r="I1255" s="39"/>
      <c r="J1255" s="39"/>
      <c r="K1255" s="39"/>
      <c r="L1255" s="39"/>
      <c r="M1255" s="39"/>
      <c r="N1255" s="39"/>
      <c r="O1255" s="39"/>
    </row>
    <row r="1256" spans="1:15">
      <c r="A1256" s="39"/>
      <c r="B1256" s="39"/>
      <c r="C1256" s="39"/>
      <c r="D1256" s="39"/>
      <c r="E1256" s="39"/>
      <c r="F1256" s="39"/>
      <c r="G1256" s="39"/>
      <c r="H1256" s="39"/>
      <c r="I1256" s="39"/>
      <c r="J1256" s="39"/>
      <c r="K1256" s="39"/>
      <c r="L1256" s="39"/>
      <c r="M1256" s="39"/>
      <c r="N1256" s="39"/>
      <c r="O1256" s="39"/>
    </row>
    <row r="1257" spans="1:15">
      <c r="A1257" s="39"/>
      <c r="B1257" s="39"/>
      <c r="C1257" s="39"/>
      <c r="D1257" s="39"/>
      <c r="E1257" s="39"/>
      <c r="F1257" s="39"/>
      <c r="G1257" s="39"/>
      <c r="H1257" s="39"/>
      <c r="I1257" s="39"/>
      <c r="J1257" s="39"/>
      <c r="K1257" s="39"/>
      <c r="L1257" s="39"/>
      <c r="M1257" s="39"/>
      <c r="N1257" s="39"/>
      <c r="O1257" s="39"/>
    </row>
    <row r="1258" spans="1:15">
      <c r="A1258" s="39"/>
      <c r="B1258" s="39"/>
      <c r="C1258" s="39"/>
      <c r="D1258" s="39"/>
      <c r="E1258" s="39"/>
      <c r="F1258" s="39"/>
      <c r="G1258" s="39"/>
      <c r="H1258" s="39"/>
      <c r="I1258" s="39"/>
      <c r="J1258" s="39"/>
      <c r="K1258" s="39"/>
      <c r="L1258" s="39"/>
      <c r="M1258" s="39"/>
      <c r="N1258" s="39"/>
      <c r="O1258" s="39"/>
    </row>
    <row r="1259" spans="1:15">
      <c r="A1259" s="39"/>
      <c r="B1259" s="39"/>
      <c r="C1259" s="39"/>
      <c r="D1259" s="39"/>
      <c r="E1259" s="39"/>
      <c r="F1259" s="39"/>
      <c r="G1259" s="39"/>
      <c r="H1259" s="39"/>
      <c r="I1259" s="39"/>
      <c r="J1259" s="39"/>
      <c r="K1259" s="39"/>
      <c r="L1259" s="39"/>
      <c r="M1259" s="39"/>
      <c r="N1259" s="39"/>
      <c r="O1259" s="39"/>
    </row>
    <row r="1260" spans="1:15">
      <c r="A1260" s="39"/>
      <c r="B1260" s="39"/>
      <c r="C1260" s="39"/>
      <c r="D1260" s="39"/>
      <c r="E1260" s="39"/>
      <c r="F1260" s="39"/>
      <c r="G1260" s="39"/>
      <c r="H1260" s="39"/>
      <c r="I1260" s="39"/>
      <c r="J1260" s="39"/>
      <c r="K1260" s="39"/>
      <c r="L1260" s="39"/>
      <c r="M1260" s="39"/>
      <c r="N1260" s="39"/>
      <c r="O1260" s="39"/>
    </row>
    <row r="1261" spans="1:15">
      <c r="A1261" s="39"/>
      <c r="B1261" s="39"/>
      <c r="C1261" s="39"/>
      <c r="D1261" s="39"/>
      <c r="E1261" s="39"/>
      <c r="F1261" s="39"/>
      <c r="G1261" s="39"/>
      <c r="H1261" s="39"/>
      <c r="I1261" s="39"/>
      <c r="J1261" s="39"/>
      <c r="K1261" s="39"/>
      <c r="L1261" s="39"/>
      <c r="M1261" s="39"/>
      <c r="N1261" s="39"/>
      <c r="O1261" s="39"/>
    </row>
    <row r="1262" spans="1:15">
      <c r="A1262" s="39"/>
      <c r="B1262" s="39"/>
      <c r="C1262" s="39"/>
      <c r="D1262" s="39"/>
      <c r="E1262" s="39"/>
      <c r="F1262" s="39"/>
      <c r="G1262" s="39"/>
      <c r="H1262" s="39"/>
      <c r="I1262" s="39"/>
      <c r="J1262" s="39"/>
      <c r="K1262" s="39"/>
      <c r="L1262" s="39"/>
      <c r="M1262" s="39"/>
      <c r="N1262" s="39"/>
      <c r="O1262" s="39"/>
    </row>
    <row r="1263" spans="1:15">
      <c r="A1263" s="39"/>
      <c r="B1263" s="39"/>
      <c r="C1263" s="39"/>
      <c r="D1263" s="39"/>
      <c r="E1263" s="39"/>
      <c r="F1263" s="39"/>
      <c r="G1263" s="39"/>
      <c r="H1263" s="39"/>
      <c r="I1263" s="39"/>
      <c r="J1263" s="39"/>
      <c r="K1263" s="39"/>
      <c r="L1263" s="39"/>
      <c r="M1263" s="39"/>
      <c r="N1263" s="39"/>
      <c r="O1263" s="39"/>
    </row>
    <row r="1264" spans="1:15">
      <c r="A1264" s="39"/>
      <c r="B1264" s="39"/>
      <c r="C1264" s="39"/>
      <c r="D1264" s="39"/>
      <c r="E1264" s="39"/>
      <c r="F1264" s="39"/>
      <c r="G1264" s="39"/>
      <c r="H1264" s="39"/>
      <c r="I1264" s="39"/>
      <c r="J1264" s="39"/>
      <c r="K1264" s="39"/>
      <c r="L1264" s="39"/>
      <c r="M1264" s="39"/>
      <c r="N1264" s="39"/>
      <c r="O1264" s="39"/>
    </row>
    <row r="1265" spans="1:15">
      <c r="A1265" s="39"/>
      <c r="B1265" s="39"/>
      <c r="C1265" s="39"/>
      <c r="D1265" s="39"/>
      <c r="E1265" s="39"/>
      <c r="F1265" s="39"/>
      <c r="G1265" s="39"/>
      <c r="H1265" s="39"/>
      <c r="I1265" s="39"/>
      <c r="J1265" s="39"/>
      <c r="K1265" s="39"/>
      <c r="L1265" s="39"/>
      <c r="M1265" s="39"/>
      <c r="N1265" s="39"/>
      <c r="O1265" s="39"/>
    </row>
    <row r="1266" spans="1:15">
      <c r="A1266" s="39"/>
      <c r="B1266" s="39"/>
      <c r="C1266" s="39"/>
      <c r="D1266" s="39"/>
      <c r="E1266" s="39"/>
      <c r="F1266" s="39"/>
      <c r="G1266" s="39"/>
      <c r="H1266" s="39"/>
      <c r="I1266" s="39"/>
      <c r="J1266" s="39"/>
      <c r="K1266" s="39"/>
      <c r="L1266" s="39"/>
      <c r="M1266" s="39"/>
      <c r="N1266" s="39"/>
      <c r="O1266" s="39"/>
    </row>
    <row r="1267" spans="1:15">
      <c r="A1267" s="39"/>
      <c r="B1267" s="39"/>
      <c r="C1267" s="39"/>
      <c r="D1267" s="39"/>
      <c r="E1267" s="39"/>
      <c r="F1267" s="39"/>
      <c r="G1267" s="39"/>
      <c r="H1267" s="39"/>
      <c r="I1267" s="39"/>
      <c r="J1267" s="39"/>
      <c r="K1267" s="39"/>
      <c r="L1267" s="39"/>
      <c r="M1267" s="39"/>
      <c r="N1267" s="39"/>
      <c r="O1267" s="39"/>
    </row>
    <row r="1268" spans="1:15">
      <c r="A1268" s="39"/>
      <c r="B1268" s="39"/>
      <c r="C1268" s="39"/>
      <c r="D1268" s="39"/>
      <c r="E1268" s="39"/>
      <c r="F1268" s="39"/>
      <c r="G1268" s="39"/>
      <c r="H1268" s="39"/>
      <c r="I1268" s="39"/>
      <c r="J1268" s="39"/>
      <c r="K1268" s="39"/>
      <c r="L1268" s="39"/>
      <c r="M1268" s="39"/>
      <c r="N1268" s="39"/>
      <c r="O1268" s="39"/>
    </row>
    <row r="1269" spans="1:15">
      <c r="A1269" s="39"/>
      <c r="B1269" s="39"/>
      <c r="C1269" s="39"/>
      <c r="D1269" s="39"/>
      <c r="E1269" s="39"/>
      <c r="F1269" s="39"/>
      <c r="G1269" s="39"/>
      <c r="H1269" s="39"/>
      <c r="I1269" s="39"/>
      <c r="J1269" s="39"/>
      <c r="K1269" s="39"/>
      <c r="L1269" s="39"/>
      <c r="M1269" s="39"/>
      <c r="N1269" s="39"/>
      <c r="O1269" s="39"/>
    </row>
    <row r="1270" spans="1:15">
      <c r="A1270" s="39"/>
      <c r="B1270" s="39"/>
      <c r="C1270" s="39"/>
      <c r="D1270" s="39"/>
      <c r="E1270" s="39"/>
      <c r="F1270" s="39"/>
      <c r="G1270" s="39"/>
      <c r="H1270" s="39"/>
      <c r="I1270" s="39"/>
      <c r="J1270" s="39"/>
      <c r="K1270" s="39"/>
      <c r="L1270" s="39"/>
      <c r="M1270" s="39"/>
      <c r="N1270" s="39"/>
      <c r="O1270" s="39"/>
    </row>
    <row r="1271" spans="1:15">
      <c r="A1271" s="39"/>
      <c r="B1271" s="39"/>
      <c r="C1271" s="39"/>
      <c r="D1271" s="39"/>
      <c r="E1271" s="39"/>
      <c r="F1271" s="39"/>
      <c r="G1271" s="39"/>
      <c r="H1271" s="39"/>
      <c r="I1271" s="39"/>
      <c r="J1271" s="39"/>
      <c r="K1271" s="39"/>
      <c r="L1271" s="39"/>
      <c r="M1271" s="39"/>
      <c r="N1271" s="39"/>
      <c r="O1271" s="39"/>
    </row>
    <row r="1272" spans="1:15">
      <c r="A1272" s="39"/>
      <c r="B1272" s="39"/>
      <c r="C1272" s="39"/>
      <c r="D1272" s="39"/>
      <c r="E1272" s="39"/>
      <c r="F1272" s="39"/>
      <c r="G1272" s="39"/>
      <c r="H1272" s="39"/>
      <c r="I1272" s="39"/>
      <c r="J1272" s="39"/>
      <c r="K1272" s="39"/>
      <c r="L1272" s="39"/>
      <c r="M1272" s="39"/>
      <c r="N1272" s="39"/>
      <c r="O1272" s="39"/>
    </row>
    <row r="1273" spans="1:15">
      <c r="A1273" s="39"/>
      <c r="B1273" s="39"/>
      <c r="C1273" s="39"/>
      <c r="D1273" s="39"/>
      <c r="E1273" s="39"/>
      <c r="F1273" s="39"/>
      <c r="G1273" s="39"/>
      <c r="H1273" s="39"/>
      <c r="I1273" s="39"/>
      <c r="J1273" s="39"/>
      <c r="K1273" s="39"/>
      <c r="L1273" s="39"/>
      <c r="M1273" s="39"/>
      <c r="N1273" s="39"/>
      <c r="O1273" s="39"/>
    </row>
    <row r="1274" spans="1:15">
      <c r="A1274" s="39"/>
      <c r="B1274" s="39"/>
      <c r="C1274" s="39"/>
      <c r="D1274" s="39"/>
      <c r="E1274" s="39"/>
      <c r="F1274" s="39"/>
      <c r="G1274" s="39"/>
      <c r="H1274" s="39"/>
      <c r="I1274" s="39"/>
      <c r="J1274" s="39"/>
      <c r="K1274" s="39"/>
      <c r="L1274" s="39"/>
      <c r="M1274" s="39"/>
      <c r="N1274" s="39"/>
      <c r="O1274" s="39"/>
    </row>
    <row r="1275" spans="1:15">
      <c r="A1275" s="39"/>
      <c r="B1275" s="39"/>
      <c r="C1275" s="39"/>
      <c r="D1275" s="39"/>
      <c r="E1275" s="39"/>
      <c r="F1275" s="39"/>
      <c r="G1275" s="39"/>
      <c r="H1275" s="39"/>
      <c r="I1275" s="39"/>
      <c r="J1275" s="39"/>
      <c r="K1275" s="39"/>
      <c r="L1275" s="39"/>
      <c r="M1275" s="39"/>
      <c r="N1275" s="39"/>
      <c r="O1275" s="39"/>
    </row>
    <row r="1276" spans="1:15">
      <c r="A1276" s="39"/>
      <c r="B1276" s="39"/>
      <c r="C1276" s="39"/>
      <c r="D1276" s="39"/>
      <c r="E1276" s="39"/>
      <c r="F1276" s="39"/>
      <c r="G1276" s="39"/>
      <c r="H1276" s="39"/>
      <c r="I1276" s="39"/>
      <c r="J1276" s="39"/>
      <c r="K1276" s="39"/>
      <c r="L1276" s="39"/>
      <c r="M1276" s="39"/>
      <c r="N1276" s="39"/>
      <c r="O1276" s="39"/>
    </row>
    <row r="1277" spans="1:15">
      <c r="A1277" s="39"/>
      <c r="B1277" s="39"/>
      <c r="C1277" s="39"/>
      <c r="D1277" s="39"/>
      <c r="E1277" s="39"/>
      <c r="F1277" s="39"/>
      <c r="G1277" s="39"/>
      <c r="H1277" s="39"/>
      <c r="I1277" s="39"/>
      <c r="J1277" s="39"/>
      <c r="K1277" s="39"/>
      <c r="L1277" s="39"/>
      <c r="M1277" s="39"/>
      <c r="N1277" s="39"/>
      <c r="O1277" s="39"/>
    </row>
    <row r="1278" spans="1:15">
      <c r="A1278" s="39"/>
      <c r="B1278" s="39"/>
      <c r="C1278" s="39"/>
      <c r="D1278" s="39"/>
      <c r="E1278" s="39"/>
      <c r="F1278" s="39"/>
      <c r="G1278" s="39"/>
      <c r="H1278" s="39"/>
      <c r="I1278" s="39"/>
      <c r="J1278" s="39"/>
      <c r="K1278" s="39"/>
      <c r="L1278" s="39"/>
      <c r="M1278" s="39"/>
      <c r="N1278" s="39"/>
      <c r="O1278" s="39"/>
    </row>
    <row r="1279" spans="1:15">
      <c r="A1279" s="39"/>
      <c r="B1279" s="39"/>
      <c r="C1279" s="39"/>
      <c r="D1279" s="39"/>
      <c r="E1279" s="39"/>
      <c r="F1279" s="39"/>
      <c r="G1279" s="39"/>
      <c r="H1279" s="39"/>
      <c r="I1279" s="39"/>
      <c r="J1279" s="39"/>
      <c r="K1279" s="39"/>
      <c r="L1279" s="39"/>
      <c r="M1279" s="39"/>
      <c r="N1279" s="39"/>
      <c r="O1279" s="39"/>
    </row>
    <row r="1280" spans="1:15">
      <c r="A1280" s="39"/>
      <c r="B1280" s="39"/>
      <c r="C1280" s="39"/>
      <c r="D1280" s="39"/>
      <c r="E1280" s="39"/>
      <c r="F1280" s="39"/>
      <c r="G1280" s="39"/>
      <c r="H1280" s="39"/>
      <c r="I1280" s="39"/>
      <c r="J1280" s="39"/>
      <c r="K1280" s="39"/>
      <c r="L1280" s="39"/>
      <c r="M1280" s="39"/>
      <c r="N1280" s="39"/>
      <c r="O1280" s="39"/>
    </row>
    <row r="1281" spans="1:15">
      <c r="A1281" s="39"/>
      <c r="B1281" s="39"/>
      <c r="C1281" s="39"/>
      <c r="D1281" s="39"/>
      <c r="E1281" s="39"/>
      <c r="F1281" s="39"/>
      <c r="G1281" s="39"/>
      <c r="H1281" s="39"/>
      <c r="I1281" s="39"/>
      <c r="J1281" s="39"/>
      <c r="K1281" s="39"/>
      <c r="L1281" s="39"/>
      <c r="M1281" s="39"/>
      <c r="N1281" s="39"/>
      <c r="O1281" s="39"/>
    </row>
    <row r="1282" spans="1:15">
      <c r="A1282" s="39"/>
      <c r="B1282" s="39"/>
      <c r="C1282" s="39"/>
      <c r="D1282" s="39"/>
      <c r="E1282" s="39"/>
      <c r="F1282" s="39"/>
      <c r="G1282" s="39"/>
      <c r="H1282" s="39"/>
      <c r="I1282" s="39"/>
      <c r="J1282" s="39"/>
      <c r="K1282" s="39"/>
      <c r="L1282" s="39"/>
      <c r="M1282" s="39"/>
      <c r="N1282" s="39"/>
      <c r="O1282" s="39"/>
    </row>
    <row r="1283" spans="1:15">
      <c r="A1283" s="39"/>
      <c r="B1283" s="39"/>
      <c r="C1283" s="39"/>
      <c r="D1283" s="39"/>
      <c r="E1283" s="39"/>
      <c r="F1283" s="39"/>
      <c r="G1283" s="39"/>
      <c r="H1283" s="39"/>
      <c r="I1283" s="39"/>
      <c r="J1283" s="39"/>
      <c r="K1283" s="39"/>
      <c r="L1283" s="39"/>
      <c r="M1283" s="39"/>
      <c r="N1283" s="39"/>
      <c r="O1283" s="39"/>
    </row>
    <row r="1284" spans="1:15">
      <c r="A1284" s="39"/>
      <c r="B1284" s="39"/>
      <c r="C1284" s="39"/>
      <c r="D1284" s="39"/>
      <c r="E1284" s="39"/>
      <c r="F1284" s="39"/>
      <c r="G1284" s="39"/>
      <c r="H1284" s="39"/>
      <c r="I1284" s="39"/>
      <c r="J1284" s="39"/>
      <c r="K1284" s="39"/>
      <c r="L1284" s="39"/>
      <c r="M1284" s="39"/>
      <c r="N1284" s="39"/>
      <c r="O1284" s="39"/>
    </row>
    <row r="1285" spans="1:15">
      <c r="A1285" s="39"/>
      <c r="B1285" s="39"/>
      <c r="C1285" s="39"/>
      <c r="D1285" s="39"/>
      <c r="E1285" s="39"/>
      <c r="F1285" s="39"/>
      <c r="G1285" s="39"/>
      <c r="H1285" s="39"/>
      <c r="I1285" s="39"/>
      <c r="J1285" s="39"/>
      <c r="K1285" s="39"/>
      <c r="L1285" s="39"/>
      <c r="M1285" s="39"/>
      <c r="N1285" s="39"/>
      <c r="O1285" s="39"/>
    </row>
    <row r="1286" spans="1:15">
      <c r="A1286" s="39"/>
      <c r="B1286" s="39"/>
      <c r="C1286" s="39"/>
      <c r="D1286" s="39"/>
      <c r="E1286" s="39"/>
      <c r="F1286" s="39"/>
      <c r="G1286" s="39"/>
      <c r="H1286" s="39"/>
      <c r="I1286" s="39"/>
      <c r="J1286" s="39"/>
      <c r="K1286" s="39"/>
      <c r="L1286" s="39"/>
      <c r="M1286" s="39"/>
      <c r="N1286" s="39"/>
      <c r="O1286" s="39"/>
    </row>
    <row r="1287" spans="1:15">
      <c r="A1287" s="39"/>
      <c r="B1287" s="39"/>
      <c r="C1287" s="39"/>
      <c r="D1287" s="39"/>
      <c r="E1287" s="39"/>
      <c r="F1287" s="39"/>
      <c r="G1287" s="39"/>
      <c r="H1287" s="39"/>
      <c r="I1287" s="39"/>
      <c r="J1287" s="39"/>
      <c r="K1287" s="39"/>
      <c r="L1287" s="39"/>
      <c r="M1287" s="39"/>
      <c r="N1287" s="39"/>
      <c r="O1287" s="39"/>
    </row>
    <row r="1288" spans="1:15">
      <c r="A1288" s="39"/>
      <c r="B1288" s="39"/>
      <c r="C1288" s="39"/>
      <c r="D1288" s="39"/>
      <c r="E1288" s="39"/>
      <c r="F1288" s="39"/>
      <c r="G1288" s="39"/>
      <c r="H1288" s="39"/>
      <c r="I1288" s="39"/>
      <c r="J1288" s="39"/>
      <c r="K1288" s="39"/>
      <c r="L1288" s="39"/>
      <c r="M1288" s="39"/>
      <c r="N1288" s="39"/>
      <c r="O1288" s="39"/>
    </row>
    <row r="1289" spans="1:15">
      <c r="A1289" s="39"/>
      <c r="B1289" s="39"/>
      <c r="C1289" s="39"/>
      <c r="D1289" s="39"/>
      <c r="E1289" s="39"/>
      <c r="F1289" s="39"/>
      <c r="G1289" s="39"/>
      <c r="H1289" s="39"/>
      <c r="I1289" s="39"/>
      <c r="J1289" s="39"/>
      <c r="K1289" s="39"/>
      <c r="L1289" s="39"/>
      <c r="M1289" s="39"/>
      <c r="N1289" s="39"/>
      <c r="O1289" s="39"/>
    </row>
    <row r="1290" spans="1:15">
      <c r="A1290" s="39"/>
      <c r="B1290" s="39"/>
      <c r="C1290" s="39"/>
      <c r="D1290" s="39"/>
      <c r="E1290" s="39"/>
      <c r="F1290" s="39"/>
      <c r="G1290" s="39"/>
      <c r="H1290" s="39"/>
      <c r="I1290" s="39"/>
      <c r="J1290" s="39"/>
      <c r="K1290" s="39"/>
      <c r="L1290" s="39"/>
      <c r="M1290" s="39"/>
      <c r="N1290" s="39"/>
      <c r="O1290" s="39"/>
    </row>
    <row r="1291" spans="1:15">
      <c r="A1291" s="39"/>
      <c r="B1291" s="39"/>
      <c r="C1291" s="39"/>
      <c r="D1291" s="39"/>
      <c r="E1291" s="39"/>
      <c r="F1291" s="39"/>
      <c r="G1291" s="39"/>
      <c r="H1291" s="39"/>
      <c r="I1291" s="39"/>
      <c r="J1291" s="39"/>
      <c r="K1291" s="39"/>
      <c r="L1291" s="39"/>
      <c r="M1291" s="39"/>
      <c r="N1291" s="39"/>
      <c r="O1291" s="39"/>
    </row>
    <row r="1292" spans="1:15">
      <c r="A1292" s="39"/>
      <c r="B1292" s="39"/>
      <c r="C1292" s="39"/>
      <c r="D1292" s="39"/>
      <c r="E1292" s="39"/>
      <c r="F1292" s="39"/>
      <c r="G1292" s="39"/>
      <c r="H1292" s="39"/>
      <c r="I1292" s="39"/>
      <c r="J1292" s="39"/>
      <c r="K1292" s="39"/>
      <c r="L1292" s="39"/>
      <c r="M1292" s="39"/>
      <c r="N1292" s="39"/>
      <c r="O1292" s="39"/>
    </row>
    <row r="1293" spans="1:15">
      <c r="A1293" s="39"/>
      <c r="B1293" s="39"/>
      <c r="C1293" s="39"/>
      <c r="D1293" s="39"/>
      <c r="E1293" s="39"/>
      <c r="F1293" s="39"/>
      <c r="G1293" s="39"/>
      <c r="H1293" s="39"/>
      <c r="I1293" s="39"/>
      <c r="J1293" s="39"/>
      <c r="K1293" s="39"/>
      <c r="L1293" s="39"/>
      <c r="M1293" s="39"/>
      <c r="N1293" s="39"/>
      <c r="O1293" s="39"/>
    </row>
    <row r="1294" spans="1:15">
      <c r="A1294" s="39"/>
      <c r="B1294" s="39"/>
      <c r="C1294" s="39"/>
      <c r="D1294" s="39"/>
      <c r="E1294" s="39"/>
      <c r="F1294" s="39"/>
      <c r="G1294" s="39"/>
      <c r="H1294" s="39"/>
      <c r="I1294" s="39"/>
      <c r="J1294" s="39"/>
      <c r="K1294" s="39"/>
      <c r="L1294" s="39"/>
      <c r="M1294" s="39"/>
      <c r="N1294" s="39"/>
      <c r="O1294" s="39"/>
    </row>
    <row r="1295" spans="1:15">
      <c r="A1295" s="39"/>
      <c r="B1295" s="39"/>
      <c r="C1295" s="39"/>
      <c r="D1295" s="39"/>
      <c r="E1295" s="39"/>
      <c r="F1295" s="39"/>
      <c r="G1295" s="39"/>
      <c r="H1295" s="39"/>
      <c r="I1295" s="39"/>
      <c r="J1295" s="39"/>
      <c r="K1295" s="39"/>
      <c r="L1295" s="39"/>
      <c r="M1295" s="39"/>
      <c r="N1295" s="39"/>
      <c r="O1295" s="39"/>
    </row>
    <row r="1296" spans="1:15">
      <c r="A1296" s="39"/>
      <c r="B1296" s="39"/>
      <c r="C1296" s="39"/>
      <c r="D1296" s="39"/>
      <c r="E1296" s="39"/>
      <c r="F1296" s="39"/>
      <c r="G1296" s="39"/>
      <c r="H1296" s="39"/>
      <c r="I1296" s="39"/>
      <c r="J1296" s="39"/>
      <c r="K1296" s="39"/>
      <c r="L1296" s="39"/>
      <c r="M1296" s="39"/>
      <c r="N1296" s="39"/>
      <c r="O1296" s="39"/>
    </row>
    <row r="1297" spans="1:15">
      <c r="A1297" s="39"/>
      <c r="B1297" s="39"/>
      <c r="C1297" s="39"/>
      <c r="D1297" s="39"/>
      <c r="E1297" s="39"/>
      <c r="F1297" s="39"/>
      <c r="G1297" s="39"/>
      <c r="H1297" s="39"/>
      <c r="I1297" s="39"/>
      <c r="J1297" s="39"/>
      <c r="K1297" s="39"/>
      <c r="L1297" s="39"/>
      <c r="M1297" s="39"/>
      <c r="N1297" s="39"/>
      <c r="O1297" s="39"/>
    </row>
    <row r="1298" spans="1:15">
      <c r="A1298" s="39"/>
      <c r="B1298" s="39"/>
      <c r="C1298" s="39"/>
      <c r="D1298" s="39"/>
      <c r="E1298" s="39"/>
      <c r="F1298" s="39"/>
      <c r="G1298" s="39"/>
      <c r="H1298" s="39"/>
      <c r="I1298" s="39"/>
      <c r="J1298" s="39"/>
      <c r="K1298" s="39"/>
      <c r="L1298" s="39"/>
      <c r="M1298" s="39"/>
      <c r="N1298" s="39"/>
      <c r="O1298" s="39"/>
    </row>
    <row r="1299" spans="1:15">
      <c r="A1299" s="39"/>
      <c r="B1299" s="39"/>
      <c r="C1299" s="39"/>
      <c r="D1299" s="39"/>
      <c r="E1299" s="39"/>
      <c r="F1299" s="39"/>
      <c r="G1299" s="39"/>
      <c r="H1299" s="39"/>
      <c r="I1299" s="39"/>
      <c r="J1299" s="39"/>
      <c r="K1299" s="39"/>
      <c r="L1299" s="39"/>
      <c r="M1299" s="39"/>
      <c r="N1299" s="39"/>
      <c r="O1299" s="39"/>
    </row>
    <row r="1300" spans="1:15">
      <c r="A1300" s="39"/>
      <c r="B1300" s="39"/>
      <c r="C1300" s="39"/>
      <c r="D1300" s="39"/>
      <c r="E1300" s="39"/>
      <c r="F1300" s="39"/>
      <c r="G1300" s="39"/>
      <c r="H1300" s="39"/>
      <c r="I1300" s="39"/>
      <c r="J1300" s="39"/>
      <c r="K1300" s="39"/>
      <c r="L1300" s="39"/>
      <c r="M1300" s="39"/>
      <c r="N1300" s="39"/>
      <c r="O1300" s="39"/>
    </row>
    <row r="1301" spans="1:15">
      <c r="A1301" s="39"/>
      <c r="B1301" s="39"/>
      <c r="C1301" s="39"/>
      <c r="D1301" s="39"/>
      <c r="E1301" s="39"/>
      <c r="F1301" s="39"/>
      <c r="G1301" s="39"/>
      <c r="H1301" s="39"/>
      <c r="I1301" s="39"/>
      <c r="J1301" s="39"/>
      <c r="K1301" s="39"/>
      <c r="L1301" s="39"/>
      <c r="M1301" s="39"/>
      <c r="N1301" s="39"/>
      <c r="O1301" s="39"/>
    </row>
    <row r="1302" spans="1:15">
      <c r="A1302" s="39"/>
      <c r="B1302" s="39"/>
      <c r="C1302" s="39"/>
      <c r="D1302" s="39"/>
      <c r="E1302" s="39"/>
      <c r="F1302" s="39"/>
      <c r="G1302" s="39"/>
      <c r="H1302" s="39"/>
      <c r="I1302" s="39"/>
      <c r="J1302" s="39"/>
      <c r="K1302" s="39"/>
      <c r="L1302" s="39"/>
      <c r="M1302" s="39"/>
      <c r="N1302" s="39"/>
      <c r="O1302" s="39"/>
    </row>
    <row r="1303" spans="1:15">
      <c r="A1303" s="39"/>
      <c r="B1303" s="39"/>
      <c r="C1303" s="39"/>
      <c r="D1303" s="39"/>
      <c r="E1303" s="39"/>
      <c r="F1303" s="39"/>
      <c r="G1303" s="39"/>
      <c r="H1303" s="39"/>
      <c r="I1303" s="39"/>
      <c r="J1303" s="39"/>
      <c r="K1303" s="39"/>
      <c r="L1303" s="39"/>
      <c r="M1303" s="39"/>
      <c r="N1303" s="39"/>
      <c r="O1303" s="39"/>
    </row>
    <row r="1304" spans="1:15">
      <c r="A1304" s="39"/>
      <c r="B1304" s="39"/>
      <c r="C1304" s="39"/>
      <c r="D1304" s="39"/>
      <c r="E1304" s="39"/>
      <c r="F1304" s="39"/>
      <c r="G1304" s="39"/>
      <c r="H1304" s="39"/>
      <c r="I1304" s="39"/>
      <c r="J1304" s="39"/>
      <c r="K1304" s="39"/>
      <c r="L1304" s="39"/>
      <c r="M1304" s="39"/>
      <c r="N1304" s="39"/>
      <c r="O1304" s="39"/>
    </row>
    <row r="1305" spans="1:15">
      <c r="A1305" s="39"/>
      <c r="B1305" s="39"/>
      <c r="C1305" s="39"/>
      <c r="D1305" s="39"/>
      <c r="E1305" s="39"/>
      <c r="F1305" s="39"/>
      <c r="G1305" s="39"/>
      <c r="H1305" s="39"/>
      <c r="I1305" s="39"/>
      <c r="J1305" s="39"/>
      <c r="K1305" s="39"/>
      <c r="L1305" s="39"/>
      <c r="M1305" s="39"/>
      <c r="N1305" s="39"/>
      <c r="O1305" s="39"/>
    </row>
    <row r="1306" spans="1:15">
      <c r="A1306" s="39"/>
      <c r="B1306" s="39"/>
      <c r="C1306" s="39"/>
      <c r="D1306" s="39"/>
      <c r="E1306" s="39"/>
      <c r="F1306" s="39"/>
      <c r="G1306" s="39"/>
      <c r="H1306" s="39"/>
      <c r="I1306" s="39"/>
      <c r="J1306" s="39"/>
      <c r="K1306" s="39"/>
      <c r="L1306" s="39"/>
      <c r="M1306" s="39"/>
      <c r="N1306" s="39"/>
      <c r="O1306" s="39"/>
    </row>
    <row r="1307" spans="1:15">
      <c r="A1307" s="39"/>
      <c r="B1307" s="39"/>
      <c r="C1307" s="39"/>
      <c r="D1307" s="39"/>
      <c r="E1307" s="39"/>
      <c r="F1307" s="39"/>
      <c r="G1307" s="39"/>
      <c r="H1307" s="39"/>
      <c r="I1307" s="39"/>
      <c r="J1307" s="39"/>
      <c r="K1307" s="39"/>
      <c r="L1307" s="39"/>
      <c r="M1307" s="39"/>
      <c r="N1307" s="39"/>
      <c r="O1307" s="39"/>
    </row>
    <row r="1308" spans="1:15">
      <c r="A1308" s="39"/>
      <c r="B1308" s="39"/>
      <c r="C1308" s="39"/>
      <c r="D1308" s="39"/>
      <c r="E1308" s="39"/>
      <c r="F1308" s="39"/>
      <c r="G1308" s="39"/>
      <c r="H1308" s="39"/>
      <c r="I1308" s="39"/>
      <c r="J1308" s="39"/>
      <c r="K1308" s="39"/>
      <c r="L1308" s="39"/>
      <c r="M1308" s="39"/>
      <c r="N1308" s="39"/>
      <c r="O1308" s="39"/>
    </row>
    <row r="1309" spans="1:15">
      <c r="A1309" s="39"/>
      <c r="B1309" s="39"/>
      <c r="C1309" s="39"/>
      <c r="D1309" s="39"/>
      <c r="E1309" s="39"/>
      <c r="F1309" s="39"/>
      <c r="G1309" s="39"/>
      <c r="H1309" s="39"/>
      <c r="I1309" s="39"/>
      <c r="J1309" s="39"/>
      <c r="K1309" s="39"/>
      <c r="L1309" s="39"/>
      <c r="M1309" s="39"/>
      <c r="N1309" s="39"/>
      <c r="O1309" s="39"/>
    </row>
    <row r="1310" spans="1:15">
      <c r="A1310" s="39"/>
      <c r="B1310" s="39"/>
      <c r="C1310" s="39"/>
      <c r="D1310" s="39"/>
      <c r="E1310" s="39"/>
      <c r="F1310" s="39"/>
      <c r="G1310" s="39"/>
      <c r="H1310" s="39"/>
      <c r="I1310" s="39"/>
      <c r="J1310" s="39"/>
      <c r="K1310" s="39"/>
      <c r="L1310" s="39"/>
      <c r="M1310" s="39"/>
      <c r="N1310" s="39"/>
      <c r="O1310" s="39"/>
    </row>
    <row r="1311" spans="1:15">
      <c r="A1311" s="39"/>
      <c r="B1311" s="39"/>
      <c r="C1311" s="39"/>
      <c r="D1311" s="39"/>
      <c r="E1311" s="39"/>
      <c r="F1311" s="39"/>
      <c r="G1311" s="39"/>
      <c r="H1311" s="39"/>
      <c r="I1311" s="39"/>
      <c r="J1311" s="39"/>
      <c r="K1311" s="39"/>
      <c r="L1311" s="39"/>
      <c r="M1311" s="39"/>
      <c r="N1311" s="39"/>
      <c r="O1311" s="39"/>
    </row>
    <row r="1312" spans="1:15">
      <c r="A1312" s="39"/>
      <c r="B1312" s="39"/>
      <c r="C1312" s="39"/>
      <c r="D1312" s="39"/>
      <c r="E1312" s="39"/>
      <c r="F1312" s="39"/>
      <c r="G1312" s="39"/>
      <c r="H1312" s="39"/>
      <c r="I1312" s="39"/>
      <c r="J1312" s="39"/>
      <c r="K1312" s="39"/>
      <c r="L1312" s="39"/>
      <c r="M1312" s="39"/>
      <c r="N1312" s="39"/>
      <c r="O1312" s="39"/>
    </row>
    <row r="1313" spans="1:15">
      <c r="A1313" s="39"/>
      <c r="B1313" s="39"/>
      <c r="C1313" s="39"/>
      <c r="D1313" s="39"/>
      <c r="E1313" s="39"/>
      <c r="F1313" s="39"/>
      <c r="G1313" s="39"/>
      <c r="H1313" s="39"/>
      <c r="I1313" s="39"/>
      <c r="J1313" s="39"/>
      <c r="K1313" s="39"/>
      <c r="L1313" s="39"/>
      <c r="M1313" s="39"/>
      <c r="N1313" s="39"/>
      <c r="O1313" s="39"/>
    </row>
    <row r="1314" spans="1:15">
      <c r="A1314" s="39"/>
      <c r="B1314" s="39"/>
      <c r="C1314" s="39"/>
      <c r="D1314" s="39"/>
      <c r="E1314" s="39"/>
      <c r="F1314" s="39"/>
      <c r="G1314" s="39"/>
      <c r="H1314" s="39"/>
      <c r="I1314" s="39"/>
      <c r="J1314" s="39"/>
      <c r="K1314" s="39"/>
      <c r="L1314" s="39"/>
      <c r="M1314" s="39"/>
      <c r="N1314" s="39"/>
      <c r="O1314" s="39"/>
    </row>
    <row r="1315" spans="1:15">
      <c r="A1315" s="39"/>
      <c r="B1315" s="39"/>
      <c r="C1315" s="39"/>
      <c r="D1315" s="39"/>
      <c r="E1315" s="39"/>
      <c r="F1315" s="39"/>
      <c r="G1315" s="39"/>
      <c r="H1315" s="39"/>
      <c r="I1315" s="39"/>
      <c r="J1315" s="39"/>
      <c r="K1315" s="39"/>
      <c r="L1315" s="39"/>
      <c r="M1315" s="39"/>
      <c r="N1315" s="39"/>
      <c r="O1315" s="39"/>
    </row>
    <row r="1316" spans="1:15">
      <c r="A1316" s="39"/>
      <c r="B1316" s="39"/>
      <c r="C1316" s="39"/>
      <c r="D1316" s="39"/>
      <c r="E1316" s="39"/>
      <c r="F1316" s="39"/>
      <c r="G1316" s="39"/>
      <c r="H1316" s="39"/>
      <c r="I1316" s="39"/>
      <c r="J1316" s="39"/>
      <c r="K1316" s="39"/>
      <c r="L1316" s="39"/>
      <c r="M1316" s="39"/>
      <c r="N1316" s="39"/>
      <c r="O1316" s="39"/>
    </row>
    <row r="1317" spans="1:15">
      <c r="A1317" s="39"/>
      <c r="B1317" s="39"/>
      <c r="C1317" s="39"/>
      <c r="D1317" s="39"/>
      <c r="E1317" s="39"/>
      <c r="F1317" s="39"/>
      <c r="G1317" s="39"/>
      <c r="H1317" s="39"/>
      <c r="I1317" s="39"/>
      <c r="J1317" s="39"/>
      <c r="K1317" s="39"/>
      <c r="L1317" s="39"/>
      <c r="M1317" s="39"/>
      <c r="N1317" s="39"/>
      <c r="O1317" s="39"/>
    </row>
    <row r="1318" spans="1:15">
      <c r="A1318" s="39"/>
      <c r="B1318" s="39"/>
      <c r="C1318" s="39"/>
      <c r="D1318" s="39"/>
      <c r="E1318" s="39"/>
      <c r="F1318" s="39"/>
      <c r="G1318" s="39"/>
      <c r="H1318" s="39"/>
      <c r="I1318" s="39"/>
      <c r="J1318" s="39"/>
      <c r="K1318" s="39"/>
      <c r="L1318" s="39"/>
      <c r="M1318" s="39"/>
      <c r="N1318" s="39"/>
      <c r="O1318" s="39"/>
    </row>
    <row r="1319" spans="1:15">
      <c r="A1319" s="39"/>
      <c r="B1319" s="39"/>
      <c r="C1319" s="39"/>
      <c r="D1319" s="39"/>
      <c r="E1319" s="39"/>
      <c r="F1319" s="39"/>
      <c r="G1319" s="39"/>
      <c r="H1319" s="39"/>
      <c r="I1319" s="39"/>
      <c r="J1319" s="39"/>
      <c r="K1319" s="39"/>
      <c r="L1319" s="39"/>
      <c r="M1319" s="39"/>
      <c r="N1319" s="39"/>
      <c r="O1319" s="39"/>
    </row>
    <row r="1320" spans="1:15">
      <c r="A1320" s="39"/>
      <c r="B1320" s="39"/>
      <c r="C1320" s="39"/>
      <c r="D1320" s="39"/>
      <c r="E1320" s="39"/>
      <c r="F1320" s="39"/>
      <c r="G1320" s="39"/>
      <c r="H1320" s="39"/>
      <c r="I1320" s="39"/>
      <c r="J1320" s="39"/>
      <c r="K1320" s="39"/>
      <c r="L1320" s="39"/>
      <c r="M1320" s="39"/>
      <c r="N1320" s="39"/>
      <c r="O1320" s="39"/>
    </row>
    <row r="1321" spans="1:15">
      <c r="A1321" s="39"/>
      <c r="B1321" s="39"/>
      <c r="C1321" s="39"/>
      <c r="D1321" s="39"/>
      <c r="E1321" s="39"/>
      <c r="F1321" s="39"/>
      <c r="G1321" s="39"/>
      <c r="H1321" s="39"/>
      <c r="I1321" s="39"/>
      <c r="J1321" s="39"/>
      <c r="K1321" s="39"/>
      <c r="L1321" s="39"/>
      <c r="M1321" s="39"/>
      <c r="N1321" s="39"/>
      <c r="O1321" s="39"/>
    </row>
    <row r="1322" spans="1:15">
      <c r="A1322" s="39"/>
      <c r="B1322" s="39"/>
      <c r="C1322" s="39"/>
      <c r="D1322" s="39"/>
      <c r="E1322" s="39"/>
      <c r="F1322" s="39"/>
      <c r="G1322" s="39"/>
      <c r="H1322" s="39"/>
      <c r="I1322" s="39"/>
      <c r="J1322" s="39"/>
      <c r="K1322" s="39"/>
      <c r="L1322" s="39"/>
      <c r="M1322" s="39"/>
      <c r="N1322" s="39"/>
      <c r="O1322" s="39"/>
    </row>
    <row r="1323" spans="1:15">
      <c r="A1323" s="39"/>
      <c r="B1323" s="39"/>
      <c r="C1323" s="39"/>
      <c r="D1323" s="39"/>
      <c r="E1323" s="39"/>
      <c r="F1323" s="39"/>
      <c r="G1323" s="39"/>
      <c r="H1323" s="39"/>
      <c r="I1323" s="39"/>
      <c r="J1323" s="39"/>
      <c r="K1323" s="39"/>
      <c r="L1323" s="39"/>
      <c r="M1323" s="39"/>
      <c r="N1323" s="39"/>
      <c r="O1323" s="39"/>
    </row>
    <row r="1324" spans="1:15">
      <c r="A1324" s="39"/>
      <c r="B1324" s="39"/>
      <c r="C1324" s="39"/>
      <c r="D1324" s="39"/>
      <c r="E1324" s="39"/>
      <c r="F1324" s="39"/>
      <c r="G1324" s="39"/>
      <c r="H1324" s="39"/>
      <c r="I1324" s="39"/>
      <c r="J1324" s="39"/>
      <c r="K1324" s="39"/>
      <c r="L1324" s="39"/>
      <c r="M1324" s="39"/>
      <c r="N1324" s="39"/>
      <c r="O1324" s="39"/>
    </row>
    <row r="1325" spans="1:15">
      <c r="A1325" s="39"/>
      <c r="B1325" s="39"/>
      <c r="C1325" s="39"/>
      <c r="D1325" s="39"/>
      <c r="E1325" s="39"/>
      <c r="F1325" s="39"/>
      <c r="G1325" s="39"/>
      <c r="H1325" s="39"/>
      <c r="I1325" s="39"/>
      <c r="J1325" s="39"/>
      <c r="K1325" s="39"/>
      <c r="L1325" s="39"/>
      <c r="M1325" s="39"/>
      <c r="N1325" s="39"/>
      <c r="O1325" s="39"/>
    </row>
    <row r="1326" spans="1:15">
      <c r="A1326" s="39"/>
      <c r="B1326" s="39"/>
      <c r="C1326" s="39"/>
      <c r="D1326" s="39"/>
      <c r="E1326" s="39"/>
      <c r="F1326" s="39"/>
      <c r="G1326" s="39"/>
      <c r="H1326" s="39"/>
      <c r="I1326" s="39"/>
      <c r="J1326" s="39"/>
      <c r="K1326" s="39"/>
      <c r="L1326" s="39"/>
      <c r="M1326" s="39"/>
      <c r="N1326" s="39"/>
      <c r="O1326" s="39"/>
    </row>
    <row r="1327" spans="1:15">
      <c r="A1327" s="39"/>
      <c r="B1327" s="39"/>
      <c r="C1327" s="39"/>
      <c r="D1327" s="39"/>
      <c r="E1327" s="39"/>
      <c r="F1327" s="39"/>
      <c r="G1327" s="39"/>
      <c r="H1327" s="39"/>
      <c r="I1327" s="39"/>
      <c r="J1327" s="39"/>
      <c r="K1327" s="39"/>
      <c r="L1327" s="39"/>
      <c r="M1327" s="39"/>
      <c r="N1327" s="39"/>
      <c r="O1327" s="39"/>
    </row>
    <row r="1328" spans="1:15">
      <c r="A1328" s="39"/>
      <c r="B1328" s="39"/>
      <c r="C1328" s="39"/>
      <c r="D1328" s="39"/>
      <c r="E1328" s="39"/>
      <c r="F1328" s="39"/>
      <c r="G1328" s="39"/>
      <c r="H1328" s="39"/>
      <c r="I1328" s="39"/>
      <c r="J1328" s="39"/>
      <c r="K1328" s="39"/>
      <c r="L1328" s="39"/>
      <c r="M1328" s="39"/>
      <c r="N1328" s="39"/>
      <c r="O1328" s="39"/>
    </row>
    <row r="1329" spans="1:15">
      <c r="A1329" s="39"/>
      <c r="B1329" s="39"/>
      <c r="C1329" s="39"/>
      <c r="D1329" s="39"/>
      <c r="E1329" s="39"/>
      <c r="F1329" s="39"/>
      <c r="G1329" s="39"/>
      <c r="H1329" s="39"/>
      <c r="I1329" s="39"/>
      <c r="J1329" s="39"/>
      <c r="K1329" s="39"/>
      <c r="L1329" s="39"/>
      <c r="M1329" s="39"/>
      <c r="N1329" s="39"/>
      <c r="O1329" s="39"/>
    </row>
    <row r="1330" spans="1:15">
      <c r="A1330" s="39"/>
      <c r="B1330" s="39"/>
      <c r="C1330" s="39"/>
      <c r="D1330" s="39"/>
      <c r="E1330" s="39"/>
      <c r="F1330" s="39"/>
      <c r="G1330" s="39"/>
      <c r="H1330" s="39"/>
      <c r="I1330" s="39"/>
      <c r="J1330" s="39"/>
      <c r="K1330" s="39"/>
      <c r="L1330" s="39"/>
      <c r="M1330" s="39"/>
      <c r="N1330" s="39"/>
      <c r="O1330" s="39"/>
    </row>
    <row r="1331" spans="1:15">
      <c r="A1331" s="39"/>
      <c r="B1331" s="39"/>
      <c r="C1331" s="39"/>
      <c r="D1331" s="39"/>
      <c r="E1331" s="39"/>
      <c r="F1331" s="39"/>
      <c r="G1331" s="39"/>
      <c r="H1331" s="39"/>
      <c r="I1331" s="39"/>
      <c r="J1331" s="39"/>
      <c r="K1331" s="39"/>
      <c r="L1331" s="39"/>
      <c r="M1331" s="39"/>
      <c r="N1331" s="39"/>
      <c r="O1331" s="39"/>
    </row>
    <row r="1332" spans="1:15">
      <c r="A1332" s="39"/>
      <c r="B1332" s="39"/>
      <c r="C1332" s="39"/>
      <c r="D1332" s="39"/>
      <c r="E1332" s="39"/>
      <c r="F1332" s="39"/>
      <c r="G1332" s="39"/>
      <c r="H1332" s="39"/>
      <c r="I1332" s="39"/>
      <c r="J1332" s="39"/>
      <c r="K1332" s="39"/>
      <c r="L1332" s="39"/>
      <c r="M1332" s="39"/>
      <c r="N1332" s="39"/>
      <c r="O1332" s="39"/>
    </row>
    <row r="1333" spans="1:15">
      <c r="A1333" s="39"/>
      <c r="B1333" s="39"/>
      <c r="C1333" s="39"/>
      <c r="D1333" s="39"/>
      <c r="E1333" s="39"/>
      <c r="F1333" s="39"/>
      <c r="G1333" s="39"/>
      <c r="H1333" s="39"/>
      <c r="I1333" s="39"/>
      <c r="J1333" s="39"/>
      <c r="K1333" s="39"/>
      <c r="L1333" s="39"/>
      <c r="M1333" s="39"/>
      <c r="N1333" s="39"/>
      <c r="O1333" s="39"/>
    </row>
    <row r="1334" spans="1:15">
      <c r="A1334" s="39"/>
      <c r="B1334" s="39"/>
      <c r="C1334" s="39"/>
      <c r="D1334" s="39"/>
      <c r="E1334" s="39"/>
      <c r="F1334" s="39"/>
      <c r="G1334" s="39"/>
      <c r="H1334" s="39"/>
      <c r="I1334" s="39"/>
      <c r="J1334" s="39"/>
      <c r="K1334" s="39"/>
      <c r="L1334" s="39"/>
      <c r="M1334" s="39"/>
      <c r="N1334" s="39"/>
      <c r="O1334" s="39"/>
    </row>
    <row r="1335" spans="1:15">
      <c r="A1335" s="39"/>
      <c r="B1335" s="39"/>
      <c r="C1335" s="39"/>
      <c r="D1335" s="39"/>
      <c r="E1335" s="39"/>
      <c r="F1335" s="39"/>
      <c r="G1335" s="39"/>
      <c r="H1335" s="39"/>
      <c r="I1335" s="39"/>
      <c r="J1335" s="39"/>
      <c r="K1335" s="39"/>
      <c r="L1335" s="39"/>
      <c r="M1335" s="39"/>
      <c r="N1335" s="39"/>
      <c r="O1335" s="39"/>
    </row>
    <row r="1336" spans="1:15">
      <c r="A1336" s="39"/>
      <c r="B1336" s="39"/>
      <c r="C1336" s="39"/>
      <c r="D1336" s="39"/>
      <c r="E1336" s="39"/>
      <c r="F1336" s="39"/>
      <c r="G1336" s="39"/>
      <c r="H1336" s="39"/>
      <c r="I1336" s="39"/>
      <c r="J1336" s="39"/>
      <c r="K1336" s="39"/>
      <c r="L1336" s="39"/>
      <c r="M1336" s="39"/>
      <c r="N1336" s="39"/>
      <c r="O1336" s="39"/>
    </row>
    <row r="1337" spans="1:15">
      <c r="A1337" s="39"/>
      <c r="B1337" s="39"/>
      <c r="C1337" s="39"/>
      <c r="D1337" s="39"/>
      <c r="E1337" s="39"/>
      <c r="F1337" s="39"/>
      <c r="G1337" s="39"/>
      <c r="H1337" s="39"/>
      <c r="I1337" s="39"/>
      <c r="J1337" s="39"/>
      <c r="K1337" s="39"/>
      <c r="L1337" s="39"/>
      <c r="M1337" s="39"/>
      <c r="N1337" s="39"/>
      <c r="O1337" s="39"/>
    </row>
    <row r="1338" spans="1:15">
      <c r="A1338" s="39"/>
      <c r="B1338" s="39"/>
      <c r="C1338" s="39"/>
      <c r="D1338" s="39"/>
      <c r="E1338" s="39"/>
      <c r="F1338" s="39"/>
      <c r="G1338" s="39"/>
      <c r="H1338" s="39"/>
      <c r="I1338" s="39"/>
      <c r="J1338" s="39"/>
      <c r="K1338" s="39"/>
      <c r="L1338" s="39"/>
      <c r="M1338" s="39"/>
      <c r="N1338" s="39"/>
      <c r="O1338" s="39"/>
    </row>
    <row r="1339" spans="1:15">
      <c r="A1339" s="39"/>
      <c r="B1339" s="39"/>
      <c r="C1339" s="39"/>
      <c r="D1339" s="39"/>
      <c r="E1339" s="39"/>
      <c r="F1339" s="39"/>
      <c r="G1339" s="39"/>
      <c r="H1339" s="39"/>
      <c r="I1339" s="39"/>
      <c r="J1339" s="39"/>
      <c r="K1339" s="39"/>
      <c r="L1339" s="39"/>
      <c r="M1339" s="39"/>
      <c r="N1339" s="39"/>
      <c r="O1339" s="39"/>
    </row>
    <row r="1340" spans="1:15">
      <c r="A1340" s="39"/>
      <c r="B1340" s="39"/>
      <c r="C1340" s="39"/>
      <c r="D1340" s="39"/>
      <c r="E1340" s="39"/>
      <c r="F1340" s="39"/>
      <c r="G1340" s="39"/>
      <c r="H1340" s="39"/>
      <c r="I1340" s="39"/>
      <c r="J1340" s="39"/>
      <c r="K1340" s="39"/>
      <c r="L1340" s="39"/>
      <c r="M1340" s="39"/>
      <c r="N1340" s="39"/>
      <c r="O1340" s="39"/>
    </row>
    <row r="1341" spans="1:15">
      <c r="A1341" s="39"/>
      <c r="B1341" s="39"/>
      <c r="C1341" s="39"/>
      <c r="D1341" s="39"/>
      <c r="E1341" s="39"/>
      <c r="F1341" s="39"/>
      <c r="G1341" s="39"/>
      <c r="H1341" s="39"/>
      <c r="I1341" s="39"/>
      <c r="J1341" s="39"/>
      <c r="K1341" s="39"/>
      <c r="L1341" s="39"/>
      <c r="M1341" s="39"/>
      <c r="N1341" s="39"/>
      <c r="O1341" s="39"/>
    </row>
    <row r="1342" spans="1:15">
      <c r="A1342" s="39"/>
      <c r="B1342" s="39"/>
      <c r="C1342" s="39"/>
      <c r="D1342" s="39"/>
      <c r="E1342" s="39"/>
      <c r="F1342" s="39"/>
      <c r="G1342" s="39"/>
      <c r="H1342" s="39"/>
      <c r="I1342" s="39"/>
      <c r="J1342" s="39"/>
      <c r="K1342" s="39"/>
      <c r="L1342" s="39"/>
      <c r="M1342" s="39"/>
      <c r="N1342" s="39"/>
      <c r="O1342" s="39"/>
    </row>
    <row r="1343" spans="1:15">
      <c r="A1343" s="39"/>
      <c r="B1343" s="39"/>
      <c r="C1343" s="39"/>
      <c r="D1343" s="39"/>
      <c r="E1343" s="39"/>
      <c r="F1343" s="39"/>
      <c r="G1343" s="39"/>
      <c r="H1343" s="39"/>
      <c r="I1343" s="39"/>
      <c r="J1343" s="39"/>
      <c r="K1343" s="39"/>
      <c r="L1343" s="39"/>
      <c r="M1343" s="39"/>
      <c r="N1343" s="39"/>
      <c r="O1343" s="39"/>
    </row>
    <row r="1344" spans="1:15">
      <c r="A1344" s="39"/>
      <c r="B1344" s="39"/>
      <c r="C1344" s="39"/>
      <c r="D1344" s="39"/>
      <c r="E1344" s="39"/>
      <c r="F1344" s="39"/>
      <c r="G1344" s="39"/>
      <c r="H1344" s="39"/>
      <c r="I1344" s="39"/>
      <c r="J1344" s="39"/>
      <c r="K1344" s="39"/>
      <c r="L1344" s="39"/>
      <c r="M1344" s="39"/>
      <c r="N1344" s="39"/>
      <c r="O1344" s="39"/>
    </row>
    <row r="1345" spans="1:15">
      <c r="A1345" s="39"/>
      <c r="B1345" s="39"/>
      <c r="C1345" s="39"/>
      <c r="D1345" s="39"/>
      <c r="E1345" s="39"/>
      <c r="F1345" s="39"/>
      <c r="G1345" s="39"/>
      <c r="H1345" s="39"/>
      <c r="I1345" s="39"/>
      <c r="J1345" s="39"/>
      <c r="K1345" s="39"/>
      <c r="L1345" s="39"/>
      <c r="M1345" s="39"/>
      <c r="N1345" s="39"/>
      <c r="O1345" s="39"/>
    </row>
    <row r="1346" spans="1:15">
      <c r="A1346" s="39"/>
      <c r="B1346" s="39"/>
      <c r="C1346" s="39"/>
      <c r="D1346" s="39"/>
      <c r="E1346" s="39"/>
      <c r="F1346" s="39"/>
      <c r="G1346" s="39"/>
      <c r="H1346" s="39"/>
      <c r="I1346" s="39"/>
      <c r="J1346" s="39"/>
      <c r="K1346" s="39"/>
      <c r="L1346" s="39"/>
      <c r="M1346" s="39"/>
      <c r="N1346" s="39"/>
      <c r="O1346" s="39"/>
    </row>
    <row r="1347" spans="1:15">
      <c r="A1347" s="39"/>
      <c r="B1347" s="39"/>
      <c r="C1347" s="39"/>
      <c r="D1347" s="39"/>
      <c r="E1347" s="39"/>
      <c r="F1347" s="39"/>
      <c r="G1347" s="39"/>
      <c r="H1347" s="39"/>
      <c r="I1347" s="39"/>
      <c r="J1347" s="39"/>
      <c r="K1347" s="39"/>
      <c r="L1347" s="39"/>
      <c r="M1347" s="39"/>
      <c r="N1347" s="39"/>
      <c r="O1347" s="39"/>
    </row>
    <row r="1348" spans="1:15">
      <c r="A1348" s="39"/>
      <c r="B1348" s="39"/>
      <c r="C1348" s="39"/>
      <c r="D1348" s="39"/>
      <c r="E1348" s="39"/>
      <c r="F1348" s="39"/>
      <c r="G1348" s="39"/>
      <c r="H1348" s="39"/>
      <c r="I1348" s="39"/>
      <c r="J1348" s="39"/>
      <c r="K1348" s="39"/>
      <c r="L1348" s="39"/>
      <c r="M1348" s="39"/>
      <c r="N1348" s="39"/>
      <c r="O1348" s="39"/>
    </row>
    <row r="1349" spans="1:15">
      <c r="A1349" s="39"/>
      <c r="B1349" s="39"/>
      <c r="C1349" s="39"/>
      <c r="D1349" s="39"/>
      <c r="E1349" s="39"/>
      <c r="F1349" s="39"/>
      <c r="G1349" s="39"/>
      <c r="H1349" s="39"/>
      <c r="I1349" s="39"/>
      <c r="J1349" s="39"/>
      <c r="K1349" s="39"/>
      <c r="L1349" s="39"/>
      <c r="M1349" s="39"/>
      <c r="N1349" s="39"/>
      <c r="O1349" s="39"/>
    </row>
    <row r="1350" spans="1:15">
      <c r="A1350" s="39"/>
      <c r="B1350" s="39"/>
      <c r="C1350" s="39"/>
      <c r="D1350" s="39"/>
      <c r="E1350" s="39"/>
      <c r="F1350" s="39"/>
      <c r="G1350" s="39"/>
      <c r="H1350" s="39"/>
      <c r="I1350" s="39"/>
      <c r="J1350" s="39"/>
      <c r="K1350" s="39"/>
      <c r="L1350" s="39"/>
      <c r="M1350" s="39"/>
      <c r="N1350" s="39"/>
      <c r="O1350" s="39"/>
    </row>
    <row r="1351" spans="1:15">
      <c r="A1351" s="39"/>
      <c r="B1351" s="39"/>
      <c r="C1351" s="39"/>
      <c r="D1351" s="39"/>
      <c r="E1351" s="39"/>
      <c r="F1351" s="39"/>
      <c r="G1351" s="39"/>
      <c r="H1351" s="39"/>
      <c r="I1351" s="39"/>
      <c r="J1351" s="39"/>
      <c r="K1351" s="39"/>
      <c r="L1351" s="39"/>
      <c r="M1351" s="39"/>
      <c r="N1351" s="39"/>
      <c r="O1351" s="39"/>
    </row>
    <row r="1352" spans="1:15">
      <c r="A1352" s="39"/>
      <c r="B1352" s="39"/>
      <c r="C1352" s="39"/>
      <c r="D1352" s="39"/>
      <c r="E1352" s="39"/>
      <c r="F1352" s="39"/>
      <c r="G1352" s="39"/>
      <c r="H1352" s="39"/>
      <c r="I1352" s="39"/>
      <c r="J1352" s="39"/>
      <c r="K1352" s="39"/>
      <c r="L1352" s="39"/>
      <c r="M1352" s="39"/>
      <c r="N1352" s="39"/>
      <c r="O1352" s="39"/>
    </row>
    <row r="1353" spans="1:15">
      <c r="A1353" s="39"/>
      <c r="B1353" s="39"/>
      <c r="C1353" s="39"/>
      <c r="D1353" s="39"/>
      <c r="E1353" s="39"/>
      <c r="F1353" s="39"/>
      <c r="G1353" s="39"/>
      <c r="H1353" s="39"/>
      <c r="I1353" s="39"/>
      <c r="J1353" s="39"/>
      <c r="K1353" s="39"/>
      <c r="L1353" s="39"/>
      <c r="M1353" s="39"/>
      <c r="N1353" s="39"/>
      <c r="O1353" s="39"/>
    </row>
    <row r="1354" spans="1:15">
      <c r="A1354" s="39"/>
      <c r="B1354" s="39"/>
      <c r="C1354" s="39"/>
      <c r="D1354" s="39"/>
      <c r="E1354" s="39"/>
      <c r="F1354" s="39"/>
      <c r="G1354" s="39"/>
      <c r="H1354" s="39"/>
      <c r="I1354" s="39"/>
      <c r="J1354" s="39"/>
      <c r="K1354" s="39"/>
      <c r="L1354" s="39"/>
      <c r="M1354" s="39"/>
      <c r="N1354" s="39"/>
      <c r="O1354" s="39"/>
    </row>
    <row r="1355" spans="1:15">
      <c r="A1355" s="39"/>
      <c r="B1355" s="39"/>
      <c r="C1355" s="39"/>
      <c r="D1355" s="39"/>
      <c r="E1355" s="39"/>
      <c r="F1355" s="39"/>
      <c r="G1355" s="39"/>
      <c r="H1355" s="39"/>
      <c r="I1355" s="39"/>
      <c r="J1355" s="39"/>
      <c r="K1355" s="39"/>
      <c r="L1355" s="39"/>
      <c r="M1355" s="39"/>
      <c r="N1355" s="39"/>
      <c r="O1355" s="39"/>
    </row>
    <row r="1356" spans="1:15">
      <c r="A1356" s="39"/>
      <c r="B1356" s="39"/>
      <c r="C1356" s="39"/>
      <c r="D1356" s="39"/>
      <c r="E1356" s="39"/>
      <c r="F1356" s="39"/>
      <c r="G1356" s="39"/>
      <c r="H1356" s="39"/>
      <c r="I1356" s="39"/>
      <c r="J1356" s="39"/>
      <c r="K1356" s="39"/>
      <c r="L1356" s="39"/>
      <c r="M1356" s="39"/>
      <c r="N1356" s="39"/>
      <c r="O1356" s="39"/>
    </row>
    <row r="1357" spans="1:15">
      <c r="A1357" s="39"/>
      <c r="B1357" s="39"/>
      <c r="C1357" s="39"/>
      <c r="D1357" s="39"/>
      <c r="E1357" s="39"/>
      <c r="F1357" s="39"/>
      <c r="G1357" s="39"/>
      <c r="H1357" s="39"/>
      <c r="I1357" s="39"/>
      <c r="J1357" s="39"/>
      <c r="K1357" s="39"/>
      <c r="L1357" s="39"/>
      <c r="M1357" s="39"/>
      <c r="N1357" s="39"/>
      <c r="O1357" s="39"/>
    </row>
    <row r="1358" spans="1:15">
      <c r="A1358" s="39"/>
      <c r="B1358" s="39"/>
      <c r="C1358" s="39"/>
      <c r="D1358" s="39"/>
      <c r="E1358" s="39"/>
      <c r="F1358" s="39"/>
      <c r="G1358" s="39"/>
      <c r="H1358" s="39"/>
      <c r="I1358" s="39"/>
      <c r="J1358" s="39"/>
      <c r="K1358" s="39"/>
      <c r="L1358" s="39"/>
      <c r="M1358" s="39"/>
      <c r="N1358" s="39"/>
      <c r="O1358" s="39"/>
    </row>
    <row r="1359" spans="1:15">
      <c r="A1359" s="39"/>
      <c r="B1359" s="39"/>
      <c r="C1359" s="39"/>
      <c r="D1359" s="39"/>
      <c r="E1359" s="39"/>
      <c r="F1359" s="39"/>
      <c r="G1359" s="39"/>
      <c r="H1359" s="39"/>
      <c r="I1359" s="39"/>
      <c r="J1359" s="39"/>
      <c r="K1359" s="39"/>
      <c r="L1359" s="39"/>
      <c r="M1359" s="39"/>
      <c r="N1359" s="39"/>
      <c r="O1359" s="39"/>
    </row>
    <row r="1360" spans="1:15">
      <c r="A1360" s="39"/>
      <c r="B1360" s="39"/>
      <c r="C1360" s="39"/>
      <c r="D1360" s="39"/>
      <c r="E1360" s="39"/>
      <c r="F1360" s="39"/>
      <c r="G1360" s="39"/>
      <c r="H1360" s="39"/>
      <c r="I1360" s="39"/>
      <c r="J1360" s="39"/>
      <c r="K1360" s="39"/>
      <c r="L1360" s="39"/>
      <c r="M1360" s="39"/>
      <c r="N1360" s="39"/>
      <c r="O1360" s="39"/>
    </row>
    <row r="1361" spans="1:15">
      <c r="A1361" s="39"/>
      <c r="B1361" s="39"/>
      <c r="C1361" s="39"/>
      <c r="D1361" s="39"/>
      <c r="E1361" s="39"/>
      <c r="F1361" s="39"/>
      <c r="G1361" s="39"/>
      <c r="H1361" s="39"/>
      <c r="I1361" s="39"/>
      <c r="J1361" s="39"/>
      <c r="K1361" s="39"/>
      <c r="L1361" s="39"/>
      <c r="M1361" s="39"/>
      <c r="N1361" s="39"/>
      <c r="O1361" s="39"/>
    </row>
    <row r="1362" spans="1:15">
      <c r="A1362" s="39"/>
      <c r="B1362" s="39"/>
      <c r="C1362" s="39"/>
      <c r="D1362" s="39"/>
      <c r="E1362" s="39"/>
      <c r="F1362" s="39"/>
      <c r="G1362" s="39"/>
      <c r="H1362" s="39"/>
      <c r="I1362" s="39"/>
      <c r="J1362" s="39"/>
      <c r="K1362" s="39"/>
      <c r="L1362" s="39"/>
      <c r="M1362" s="39"/>
      <c r="N1362" s="39"/>
      <c r="O1362" s="39"/>
    </row>
    <row r="1363" spans="1:15">
      <c r="A1363" s="39"/>
      <c r="B1363" s="39"/>
      <c r="C1363" s="39"/>
      <c r="D1363" s="39"/>
      <c r="E1363" s="39"/>
      <c r="F1363" s="39"/>
      <c r="G1363" s="39"/>
      <c r="H1363" s="39"/>
      <c r="I1363" s="39"/>
      <c r="J1363" s="39"/>
      <c r="K1363" s="39"/>
      <c r="L1363" s="39"/>
      <c r="M1363" s="39"/>
      <c r="N1363" s="39"/>
      <c r="O1363" s="39"/>
    </row>
    <row r="1364" spans="1:15">
      <c r="A1364" s="39"/>
      <c r="B1364" s="39"/>
      <c r="C1364" s="39"/>
      <c r="D1364" s="39"/>
      <c r="E1364" s="39"/>
      <c r="F1364" s="39"/>
      <c r="G1364" s="39"/>
      <c r="H1364" s="39"/>
      <c r="I1364" s="39"/>
      <c r="J1364" s="39"/>
      <c r="K1364" s="39"/>
      <c r="L1364" s="39"/>
      <c r="M1364" s="39"/>
      <c r="N1364" s="39"/>
      <c r="O1364" s="39"/>
    </row>
    <row r="1365" spans="1:15">
      <c r="A1365" s="39"/>
      <c r="B1365" s="39"/>
      <c r="C1365" s="39"/>
      <c r="D1365" s="39"/>
      <c r="E1365" s="39"/>
      <c r="F1365" s="39"/>
      <c r="G1365" s="39"/>
      <c r="H1365" s="39"/>
      <c r="I1365" s="39"/>
      <c r="J1365" s="39"/>
      <c r="K1365" s="39"/>
      <c r="L1365" s="39"/>
      <c r="M1365" s="39"/>
      <c r="N1365" s="39"/>
      <c r="O1365" s="39"/>
    </row>
    <row r="1366" spans="1:15">
      <c r="A1366" s="39"/>
      <c r="B1366" s="39"/>
      <c r="C1366" s="39"/>
      <c r="D1366" s="39"/>
      <c r="E1366" s="39"/>
      <c r="F1366" s="39"/>
      <c r="G1366" s="39"/>
      <c r="H1366" s="39"/>
      <c r="I1366" s="39"/>
      <c r="J1366" s="39"/>
      <c r="K1366" s="39"/>
      <c r="L1366" s="39"/>
      <c r="M1366" s="39"/>
      <c r="N1366" s="39"/>
      <c r="O1366" s="39"/>
    </row>
    <row r="1367" spans="1:15">
      <c r="A1367" s="39"/>
      <c r="B1367" s="39"/>
      <c r="C1367" s="39"/>
      <c r="D1367" s="39"/>
      <c r="E1367" s="39"/>
      <c r="F1367" s="39"/>
      <c r="G1367" s="39"/>
      <c r="H1367" s="39"/>
      <c r="I1367" s="39"/>
      <c r="J1367" s="39"/>
      <c r="K1367" s="39"/>
      <c r="L1367" s="39"/>
      <c r="M1367" s="39"/>
      <c r="N1367" s="39"/>
      <c r="O1367" s="39"/>
    </row>
    <row r="1368" spans="1:15">
      <c r="A1368" s="39"/>
      <c r="B1368" s="39"/>
      <c r="C1368" s="39"/>
      <c r="D1368" s="39"/>
      <c r="E1368" s="39"/>
      <c r="F1368" s="39"/>
      <c r="G1368" s="39"/>
      <c r="H1368" s="39"/>
      <c r="I1368" s="39"/>
      <c r="J1368" s="39"/>
      <c r="K1368" s="39"/>
      <c r="L1368" s="39"/>
      <c r="M1368" s="39"/>
      <c r="N1368" s="39"/>
      <c r="O1368" s="39"/>
    </row>
    <row r="1369" spans="1:15">
      <c r="A1369" s="39"/>
      <c r="B1369" s="39"/>
      <c r="C1369" s="39"/>
      <c r="D1369" s="39"/>
      <c r="E1369" s="39"/>
      <c r="F1369" s="39"/>
      <c r="G1369" s="39"/>
      <c r="H1369" s="39"/>
      <c r="I1369" s="39"/>
      <c r="J1369" s="39"/>
      <c r="K1369" s="39"/>
      <c r="L1369" s="39"/>
      <c r="M1369" s="39"/>
      <c r="N1369" s="39"/>
      <c r="O1369" s="39"/>
    </row>
    <row r="1370" spans="1:15">
      <c r="A1370" s="39"/>
      <c r="B1370" s="39"/>
      <c r="C1370" s="39"/>
      <c r="D1370" s="39"/>
      <c r="E1370" s="39"/>
      <c r="F1370" s="39"/>
      <c r="G1370" s="39"/>
      <c r="H1370" s="39"/>
      <c r="I1370" s="39"/>
      <c r="J1370" s="39"/>
      <c r="K1370" s="39"/>
      <c r="L1370" s="39"/>
      <c r="M1370" s="39"/>
      <c r="N1370" s="39"/>
      <c r="O1370" s="39"/>
    </row>
    <row r="1371" spans="1:15">
      <c r="A1371" s="39"/>
      <c r="B1371" s="39"/>
      <c r="C1371" s="39"/>
      <c r="D1371" s="39"/>
      <c r="E1371" s="39"/>
      <c r="F1371" s="39"/>
      <c r="G1371" s="39"/>
      <c r="H1371" s="39"/>
      <c r="I1371" s="39"/>
      <c r="J1371" s="39"/>
      <c r="K1371" s="39"/>
      <c r="L1371" s="39"/>
      <c r="M1371" s="39"/>
      <c r="N1371" s="39"/>
      <c r="O1371" s="39"/>
    </row>
    <row r="1372" spans="1:15">
      <c r="A1372" s="39"/>
      <c r="B1372" s="39"/>
      <c r="C1372" s="39"/>
      <c r="D1372" s="39"/>
      <c r="E1372" s="39"/>
      <c r="F1372" s="39"/>
      <c r="G1372" s="39"/>
      <c r="H1372" s="39"/>
      <c r="I1372" s="39"/>
      <c r="J1372" s="39"/>
      <c r="K1372" s="39"/>
      <c r="L1372" s="39"/>
      <c r="M1372" s="39"/>
      <c r="N1372" s="39"/>
      <c r="O1372" s="39"/>
    </row>
    <row r="1373" spans="1:15">
      <c r="A1373" s="39"/>
      <c r="B1373" s="39"/>
      <c r="C1373" s="39"/>
      <c r="D1373" s="39"/>
      <c r="E1373" s="39"/>
      <c r="F1373" s="39"/>
      <c r="G1373" s="39"/>
      <c r="H1373" s="39"/>
      <c r="I1373" s="39"/>
      <c r="J1373" s="39"/>
      <c r="K1373" s="39"/>
      <c r="L1373" s="39"/>
      <c r="M1373" s="39"/>
      <c r="N1373" s="39"/>
      <c r="O1373" s="39"/>
    </row>
    <row r="1374" spans="1:15">
      <c r="A1374" s="39"/>
      <c r="B1374" s="39"/>
      <c r="C1374" s="39"/>
      <c r="D1374" s="39"/>
      <c r="E1374" s="39"/>
      <c r="F1374" s="39"/>
      <c r="G1374" s="39"/>
      <c r="H1374" s="39"/>
      <c r="I1374" s="39"/>
      <c r="J1374" s="39"/>
      <c r="K1374" s="39"/>
      <c r="L1374" s="39"/>
      <c r="M1374" s="39"/>
      <c r="N1374" s="39"/>
      <c r="O1374" s="39"/>
    </row>
    <row r="1375" spans="1:15">
      <c r="A1375" s="39"/>
      <c r="B1375" s="39"/>
      <c r="C1375" s="39"/>
      <c r="D1375" s="39"/>
      <c r="E1375" s="39"/>
      <c r="F1375" s="39"/>
      <c r="G1375" s="39"/>
      <c r="H1375" s="39"/>
      <c r="I1375" s="39"/>
      <c r="J1375" s="39"/>
      <c r="K1375" s="39"/>
      <c r="L1375" s="39"/>
      <c r="M1375" s="39"/>
      <c r="N1375" s="39"/>
      <c r="O1375" s="39"/>
    </row>
    <row r="1376" spans="1:15">
      <c r="A1376" s="39"/>
      <c r="B1376" s="39"/>
      <c r="C1376" s="39"/>
      <c r="D1376" s="39"/>
      <c r="E1376" s="39"/>
      <c r="F1376" s="39"/>
      <c r="G1376" s="39"/>
      <c r="H1376" s="39"/>
      <c r="I1376" s="39"/>
      <c r="J1376" s="39"/>
      <c r="K1376" s="39"/>
      <c r="L1376" s="39"/>
      <c r="M1376" s="39"/>
      <c r="N1376" s="39"/>
      <c r="O1376" s="39"/>
    </row>
    <row r="1377" spans="1:15">
      <c r="A1377" s="39"/>
      <c r="B1377" s="39"/>
      <c r="C1377" s="39"/>
      <c r="D1377" s="39"/>
      <c r="E1377" s="39"/>
      <c r="F1377" s="39"/>
      <c r="G1377" s="39"/>
      <c r="H1377" s="39"/>
      <c r="I1377" s="39"/>
      <c r="J1377" s="39"/>
      <c r="K1377" s="39"/>
      <c r="L1377" s="39"/>
      <c r="M1377" s="39"/>
      <c r="N1377" s="39"/>
      <c r="O1377" s="39"/>
    </row>
    <row r="1378" spans="1:15">
      <c r="A1378" s="39"/>
      <c r="B1378" s="39"/>
      <c r="C1378" s="39"/>
      <c r="D1378" s="39"/>
      <c r="E1378" s="39"/>
      <c r="F1378" s="39"/>
      <c r="G1378" s="39"/>
      <c r="H1378" s="39"/>
      <c r="I1378" s="39"/>
      <c r="J1378" s="39"/>
      <c r="K1378" s="39"/>
      <c r="L1378" s="39"/>
      <c r="M1378" s="39"/>
      <c r="N1378" s="39"/>
      <c r="O1378" s="39"/>
    </row>
    <row r="1379" spans="1:15">
      <c r="A1379" s="39"/>
      <c r="B1379" s="39"/>
      <c r="C1379" s="39"/>
      <c r="D1379" s="39"/>
      <c r="E1379" s="39"/>
      <c r="F1379" s="39"/>
      <c r="G1379" s="39"/>
      <c r="H1379" s="39"/>
      <c r="I1379" s="39"/>
      <c r="J1379" s="39"/>
      <c r="K1379" s="39"/>
      <c r="L1379" s="39"/>
      <c r="M1379" s="39"/>
      <c r="N1379" s="39"/>
      <c r="O1379" s="39"/>
    </row>
    <row r="1380" spans="1:15">
      <c r="A1380" s="39"/>
      <c r="B1380" s="39"/>
      <c r="C1380" s="39"/>
      <c r="D1380" s="39"/>
      <c r="E1380" s="39"/>
      <c r="F1380" s="39"/>
      <c r="G1380" s="39"/>
      <c r="H1380" s="39"/>
      <c r="I1380" s="39"/>
      <c r="J1380" s="39"/>
      <c r="K1380" s="39"/>
      <c r="L1380" s="39"/>
      <c r="M1380" s="39"/>
      <c r="N1380" s="39"/>
      <c r="O1380" s="39"/>
    </row>
    <row r="1381" spans="1:15">
      <c r="A1381" s="39"/>
      <c r="B1381" s="39"/>
      <c r="C1381" s="39"/>
      <c r="D1381" s="39"/>
      <c r="E1381" s="39"/>
      <c r="F1381" s="39"/>
      <c r="G1381" s="39"/>
      <c r="H1381" s="39"/>
      <c r="I1381" s="39"/>
      <c r="J1381" s="39"/>
      <c r="K1381" s="39"/>
      <c r="L1381" s="39"/>
      <c r="M1381" s="39"/>
      <c r="N1381" s="39"/>
      <c r="O1381" s="39"/>
    </row>
    <row r="1382" spans="1:15">
      <c r="A1382" s="39"/>
      <c r="B1382" s="39"/>
      <c r="C1382" s="39"/>
      <c r="D1382" s="39"/>
      <c r="E1382" s="39"/>
      <c r="F1382" s="39"/>
      <c r="G1382" s="39"/>
      <c r="H1382" s="39"/>
      <c r="I1382" s="39"/>
      <c r="J1382" s="39"/>
      <c r="K1382" s="39"/>
      <c r="L1382" s="39"/>
      <c r="M1382" s="39"/>
      <c r="N1382" s="39"/>
      <c r="O1382" s="39"/>
    </row>
    <row r="1383" spans="1:15">
      <c r="A1383" s="39"/>
      <c r="B1383" s="39"/>
      <c r="C1383" s="39"/>
      <c r="D1383" s="39"/>
      <c r="E1383" s="39"/>
      <c r="F1383" s="39"/>
      <c r="G1383" s="39"/>
      <c r="H1383" s="39"/>
      <c r="I1383" s="39"/>
      <c r="J1383" s="39"/>
      <c r="K1383" s="39"/>
      <c r="L1383" s="39"/>
      <c r="M1383" s="39"/>
      <c r="N1383" s="39"/>
      <c r="O1383" s="39"/>
    </row>
    <row r="1384" spans="1:15">
      <c r="A1384" s="39"/>
      <c r="B1384" s="39"/>
      <c r="C1384" s="39"/>
      <c r="D1384" s="39"/>
      <c r="E1384" s="39"/>
      <c r="F1384" s="39"/>
      <c r="G1384" s="39"/>
      <c r="H1384" s="39"/>
      <c r="I1384" s="39"/>
      <c r="J1384" s="39"/>
      <c r="K1384" s="39"/>
      <c r="L1384" s="39"/>
      <c r="M1384" s="39"/>
      <c r="N1384" s="39"/>
      <c r="O1384" s="39"/>
    </row>
    <row r="1385" spans="1:15">
      <c r="A1385" s="39"/>
      <c r="B1385" s="39"/>
      <c r="C1385" s="39"/>
      <c r="D1385" s="39"/>
      <c r="E1385" s="39"/>
      <c r="F1385" s="39"/>
      <c r="G1385" s="39"/>
      <c r="H1385" s="39"/>
      <c r="I1385" s="39"/>
      <c r="J1385" s="39"/>
      <c r="K1385" s="39"/>
      <c r="L1385" s="39"/>
      <c r="M1385" s="39"/>
      <c r="N1385" s="39"/>
      <c r="O1385" s="39"/>
    </row>
    <row r="1386" spans="1:15">
      <c r="A1386" s="39"/>
      <c r="B1386" s="39"/>
      <c r="C1386" s="39"/>
      <c r="D1386" s="39"/>
      <c r="E1386" s="39"/>
      <c r="F1386" s="39"/>
      <c r="G1386" s="39"/>
      <c r="H1386" s="39"/>
      <c r="I1386" s="39"/>
      <c r="J1386" s="39"/>
      <c r="K1386" s="39"/>
      <c r="L1386" s="39"/>
      <c r="M1386" s="39"/>
      <c r="N1386" s="39"/>
      <c r="O1386" s="39"/>
    </row>
    <row r="1387" spans="1:15">
      <c r="A1387" s="39"/>
      <c r="B1387" s="39"/>
      <c r="C1387" s="39"/>
      <c r="D1387" s="39"/>
      <c r="E1387" s="39"/>
      <c r="F1387" s="39"/>
      <c r="G1387" s="39"/>
      <c r="H1387" s="39"/>
      <c r="I1387" s="39"/>
      <c r="J1387" s="39"/>
      <c r="K1387" s="39"/>
      <c r="L1387" s="39"/>
      <c r="M1387" s="39"/>
      <c r="N1387" s="39"/>
      <c r="O1387" s="39"/>
    </row>
    <row r="1388" spans="1:15">
      <c r="A1388" s="39"/>
      <c r="B1388" s="39"/>
      <c r="C1388" s="39"/>
      <c r="D1388" s="39"/>
      <c r="E1388" s="39"/>
      <c r="F1388" s="39"/>
      <c r="G1388" s="39"/>
      <c r="H1388" s="39"/>
      <c r="I1388" s="39"/>
      <c r="J1388" s="39"/>
      <c r="K1388" s="39"/>
      <c r="L1388" s="39"/>
      <c r="M1388" s="39"/>
      <c r="N1388" s="39"/>
      <c r="O1388" s="39"/>
    </row>
    <row r="1389" spans="1:15">
      <c r="A1389" s="39"/>
      <c r="B1389" s="39"/>
      <c r="C1389" s="39"/>
      <c r="D1389" s="39"/>
      <c r="E1389" s="39"/>
      <c r="F1389" s="39"/>
      <c r="G1389" s="39"/>
      <c r="H1389" s="39"/>
      <c r="I1389" s="39"/>
      <c r="J1389" s="39"/>
      <c r="K1389" s="39"/>
      <c r="L1389" s="39"/>
      <c r="M1389" s="39"/>
      <c r="N1389" s="39"/>
      <c r="O1389" s="39"/>
    </row>
    <row r="1390" spans="1:15">
      <c r="A1390" s="39"/>
      <c r="B1390" s="39"/>
      <c r="C1390" s="39"/>
      <c r="D1390" s="39"/>
      <c r="E1390" s="39"/>
      <c r="F1390" s="39"/>
      <c r="G1390" s="39"/>
      <c r="H1390" s="39"/>
      <c r="I1390" s="39"/>
      <c r="J1390" s="39"/>
      <c r="K1390" s="39"/>
      <c r="L1390" s="39"/>
      <c r="M1390" s="39"/>
      <c r="N1390" s="39"/>
      <c r="O1390" s="39"/>
    </row>
    <row r="1391" spans="1:15">
      <c r="A1391" s="39"/>
      <c r="B1391" s="39"/>
      <c r="C1391" s="39"/>
      <c r="D1391" s="39"/>
      <c r="E1391" s="39"/>
      <c r="F1391" s="39"/>
      <c r="G1391" s="39"/>
      <c r="H1391" s="39"/>
      <c r="I1391" s="39"/>
      <c r="J1391" s="39"/>
      <c r="K1391" s="39"/>
      <c r="L1391" s="39"/>
      <c r="M1391" s="39"/>
      <c r="N1391" s="39"/>
      <c r="O1391" s="39"/>
    </row>
    <row r="1392" spans="1:15">
      <c r="A1392" s="39"/>
      <c r="B1392" s="39"/>
      <c r="C1392" s="39"/>
      <c r="D1392" s="39"/>
      <c r="E1392" s="39"/>
      <c r="F1392" s="39"/>
      <c r="G1392" s="39"/>
      <c r="H1392" s="39"/>
      <c r="I1392" s="39"/>
      <c r="J1392" s="39"/>
      <c r="K1392" s="39"/>
      <c r="L1392" s="39"/>
      <c r="M1392" s="39"/>
      <c r="N1392" s="39"/>
      <c r="O1392" s="39"/>
    </row>
    <row r="1393" spans="1:15">
      <c r="A1393" s="39"/>
      <c r="B1393" s="39"/>
      <c r="C1393" s="39"/>
      <c r="D1393" s="39"/>
      <c r="E1393" s="39"/>
      <c r="F1393" s="39"/>
      <c r="G1393" s="39"/>
      <c r="H1393" s="39"/>
      <c r="I1393" s="39"/>
      <c r="J1393" s="39"/>
      <c r="K1393" s="39"/>
      <c r="L1393" s="39"/>
      <c r="M1393" s="39"/>
      <c r="N1393" s="39"/>
      <c r="O1393" s="39"/>
    </row>
    <row r="1394" spans="1:15">
      <c r="A1394" s="39"/>
      <c r="B1394" s="39"/>
      <c r="C1394" s="39"/>
      <c r="D1394" s="39"/>
      <c r="E1394" s="39"/>
      <c r="F1394" s="39"/>
      <c r="G1394" s="39"/>
      <c r="H1394" s="39"/>
      <c r="I1394" s="39"/>
      <c r="J1394" s="39"/>
      <c r="K1394" s="39"/>
      <c r="L1394" s="39"/>
      <c r="M1394" s="39"/>
      <c r="N1394" s="39"/>
      <c r="O1394" s="39"/>
    </row>
    <row r="1395" spans="1:15">
      <c r="A1395" s="39"/>
      <c r="B1395" s="39"/>
      <c r="C1395" s="39"/>
      <c r="D1395" s="39"/>
      <c r="E1395" s="39"/>
      <c r="F1395" s="39"/>
      <c r="G1395" s="39"/>
      <c r="H1395" s="39"/>
      <c r="I1395" s="39"/>
      <c r="J1395" s="39"/>
      <c r="K1395" s="39"/>
      <c r="L1395" s="39"/>
      <c r="M1395" s="39"/>
      <c r="N1395" s="39"/>
      <c r="O1395" s="39"/>
    </row>
    <row r="1396" spans="1:15">
      <c r="A1396" s="39"/>
      <c r="B1396" s="39"/>
      <c r="C1396" s="39"/>
      <c r="D1396" s="39"/>
      <c r="E1396" s="39"/>
      <c r="F1396" s="39"/>
      <c r="G1396" s="39"/>
      <c r="H1396" s="39"/>
      <c r="I1396" s="39"/>
      <c r="J1396" s="39"/>
      <c r="K1396" s="39"/>
      <c r="L1396" s="39"/>
      <c r="M1396" s="39"/>
      <c r="N1396" s="39"/>
      <c r="O1396" s="39"/>
    </row>
    <row r="1397" spans="1:15">
      <c r="A1397" s="39"/>
      <c r="B1397" s="39"/>
      <c r="C1397" s="39"/>
      <c r="D1397" s="39"/>
      <c r="E1397" s="39"/>
      <c r="F1397" s="39"/>
      <c r="G1397" s="39"/>
      <c r="H1397" s="39"/>
      <c r="I1397" s="39"/>
      <c r="J1397" s="39"/>
      <c r="K1397" s="39"/>
      <c r="L1397" s="39"/>
      <c r="M1397" s="39"/>
      <c r="N1397" s="39"/>
      <c r="O1397" s="39"/>
    </row>
    <row r="1398" spans="1:15">
      <c r="A1398" s="39"/>
      <c r="B1398" s="39"/>
      <c r="C1398" s="39"/>
      <c r="D1398" s="39"/>
      <c r="E1398" s="39"/>
      <c r="F1398" s="39"/>
      <c r="G1398" s="39"/>
      <c r="H1398" s="39"/>
      <c r="I1398" s="39"/>
      <c r="J1398" s="39"/>
      <c r="K1398" s="39"/>
      <c r="L1398" s="39"/>
      <c r="M1398" s="39"/>
      <c r="N1398" s="39"/>
      <c r="O1398" s="39"/>
    </row>
    <row r="1399" spans="1:15">
      <c r="A1399" s="39"/>
      <c r="B1399" s="39"/>
      <c r="C1399" s="39"/>
      <c r="D1399" s="39"/>
      <c r="E1399" s="39"/>
      <c r="F1399" s="39"/>
      <c r="G1399" s="39"/>
      <c r="H1399" s="39"/>
      <c r="I1399" s="39"/>
      <c r="J1399" s="39"/>
      <c r="K1399" s="39"/>
      <c r="L1399" s="39"/>
      <c r="M1399" s="39"/>
      <c r="N1399" s="39"/>
      <c r="O1399" s="39"/>
    </row>
    <row r="1400" spans="1:15">
      <c r="A1400" s="39"/>
      <c r="B1400" s="39"/>
      <c r="C1400" s="39"/>
      <c r="D1400" s="39"/>
      <c r="E1400" s="39"/>
      <c r="F1400" s="39"/>
      <c r="G1400" s="39"/>
      <c r="H1400" s="39"/>
      <c r="I1400" s="39"/>
      <c r="J1400" s="39"/>
      <c r="K1400" s="39"/>
      <c r="L1400" s="39"/>
      <c r="M1400" s="39"/>
      <c r="N1400" s="39"/>
      <c r="O1400" s="39"/>
    </row>
    <row r="1401" spans="1:15">
      <c r="A1401" s="39"/>
      <c r="B1401" s="39"/>
      <c r="C1401" s="39"/>
      <c r="D1401" s="39"/>
      <c r="E1401" s="39"/>
      <c r="F1401" s="39"/>
      <c r="G1401" s="39"/>
      <c r="H1401" s="39"/>
      <c r="I1401" s="39"/>
      <c r="J1401" s="39"/>
      <c r="K1401" s="39"/>
      <c r="L1401" s="39"/>
      <c r="M1401" s="39"/>
      <c r="N1401" s="39"/>
      <c r="O1401" s="39"/>
    </row>
    <row r="1402" spans="1:15">
      <c r="A1402" s="39"/>
      <c r="B1402" s="39"/>
      <c r="C1402" s="39"/>
      <c r="D1402" s="39"/>
      <c r="E1402" s="39"/>
      <c r="F1402" s="39"/>
      <c r="G1402" s="39"/>
      <c r="H1402" s="39"/>
      <c r="I1402" s="39"/>
      <c r="J1402" s="39"/>
      <c r="K1402" s="39"/>
      <c r="L1402" s="39"/>
      <c r="M1402" s="39"/>
      <c r="N1402" s="39"/>
      <c r="O1402" s="39"/>
    </row>
    <row r="1403" spans="1:15">
      <c r="A1403" s="39"/>
      <c r="B1403" s="39"/>
      <c r="C1403" s="39"/>
      <c r="D1403" s="39"/>
      <c r="E1403" s="39"/>
      <c r="F1403" s="39"/>
      <c r="G1403" s="39"/>
      <c r="H1403" s="39"/>
      <c r="I1403" s="39"/>
      <c r="J1403" s="39"/>
      <c r="K1403" s="39"/>
      <c r="L1403" s="39"/>
      <c r="M1403" s="39"/>
      <c r="N1403" s="39"/>
      <c r="O1403" s="39"/>
    </row>
    <row r="1404" spans="1:15">
      <c r="A1404" s="39"/>
      <c r="B1404" s="39"/>
      <c r="C1404" s="39"/>
      <c r="D1404" s="39"/>
      <c r="E1404" s="39"/>
      <c r="F1404" s="39"/>
      <c r="G1404" s="39"/>
      <c r="H1404" s="39"/>
      <c r="I1404" s="39"/>
      <c r="J1404" s="39"/>
      <c r="K1404" s="39"/>
      <c r="L1404" s="39"/>
      <c r="M1404" s="39"/>
      <c r="N1404" s="39"/>
      <c r="O1404" s="39"/>
    </row>
    <row r="1405" spans="1:15">
      <c r="A1405" s="39"/>
      <c r="B1405" s="39"/>
      <c r="C1405" s="39"/>
      <c r="D1405" s="39"/>
      <c r="E1405" s="39"/>
      <c r="F1405" s="39"/>
      <c r="G1405" s="39"/>
      <c r="H1405" s="39"/>
      <c r="I1405" s="39"/>
      <c r="J1405" s="39"/>
      <c r="K1405" s="39"/>
      <c r="L1405" s="39"/>
      <c r="M1405" s="39"/>
      <c r="N1405" s="39"/>
      <c r="O1405" s="39"/>
    </row>
    <row r="1406" spans="1:15">
      <c r="A1406" s="39"/>
      <c r="B1406" s="39"/>
      <c r="C1406" s="39"/>
      <c r="D1406" s="39"/>
      <c r="E1406" s="39"/>
      <c r="F1406" s="39"/>
      <c r="G1406" s="39"/>
      <c r="H1406" s="39"/>
      <c r="I1406" s="39"/>
      <c r="J1406" s="39"/>
      <c r="K1406" s="39"/>
      <c r="L1406" s="39"/>
      <c r="M1406" s="39"/>
      <c r="N1406" s="39"/>
      <c r="O1406" s="39"/>
    </row>
    <row r="1407" spans="1:15">
      <c r="A1407" s="39"/>
      <c r="B1407" s="39"/>
      <c r="C1407" s="39"/>
      <c r="D1407" s="39"/>
      <c r="E1407" s="39"/>
      <c r="F1407" s="39"/>
      <c r="G1407" s="39"/>
      <c r="H1407" s="39"/>
      <c r="I1407" s="39"/>
      <c r="J1407" s="39"/>
      <c r="K1407" s="39"/>
      <c r="L1407" s="39"/>
      <c r="M1407" s="39"/>
      <c r="N1407" s="39"/>
      <c r="O1407" s="39"/>
    </row>
    <row r="1408" spans="1:15">
      <c r="A1408" s="39"/>
      <c r="B1408" s="39"/>
      <c r="C1408" s="39"/>
      <c r="D1408" s="39"/>
      <c r="E1408" s="39"/>
      <c r="F1408" s="39"/>
      <c r="G1408" s="39"/>
      <c r="H1408" s="39"/>
      <c r="I1408" s="39"/>
      <c r="J1408" s="39"/>
      <c r="K1408" s="39"/>
      <c r="L1408" s="39"/>
      <c r="M1408" s="39"/>
      <c r="N1408" s="39"/>
      <c r="O1408" s="39"/>
    </row>
    <row r="1409" spans="1:15">
      <c r="A1409" s="39"/>
      <c r="B1409" s="39"/>
      <c r="C1409" s="39"/>
      <c r="D1409" s="39"/>
      <c r="E1409" s="39"/>
      <c r="F1409" s="39"/>
      <c r="G1409" s="39"/>
      <c r="H1409" s="39"/>
      <c r="I1409" s="39"/>
      <c r="J1409" s="39"/>
      <c r="K1409" s="39"/>
      <c r="L1409" s="39"/>
      <c r="M1409" s="39"/>
      <c r="N1409" s="39"/>
      <c r="O1409" s="39"/>
    </row>
    <row r="1410" spans="1:15">
      <c r="A1410" s="39"/>
      <c r="B1410" s="39"/>
      <c r="C1410" s="39"/>
      <c r="D1410" s="39"/>
      <c r="E1410" s="39"/>
      <c r="F1410" s="39"/>
      <c r="G1410" s="39"/>
      <c r="H1410" s="39"/>
      <c r="I1410" s="39"/>
      <c r="J1410" s="39"/>
      <c r="K1410" s="39"/>
      <c r="L1410" s="39"/>
      <c r="M1410" s="39"/>
      <c r="N1410" s="39"/>
      <c r="O1410" s="39"/>
    </row>
    <row r="1411" spans="1:15">
      <c r="A1411" s="39"/>
      <c r="B1411" s="39"/>
      <c r="C1411" s="39"/>
      <c r="D1411" s="39"/>
      <c r="E1411" s="39"/>
      <c r="F1411" s="39"/>
      <c r="G1411" s="39"/>
      <c r="H1411" s="39"/>
      <c r="I1411" s="39"/>
      <c r="J1411" s="39"/>
      <c r="K1411" s="39"/>
      <c r="L1411" s="39"/>
      <c r="M1411" s="39"/>
      <c r="N1411" s="39"/>
      <c r="O1411" s="39"/>
    </row>
    <row r="1412" spans="1:15">
      <c r="A1412" s="39"/>
      <c r="B1412" s="39"/>
      <c r="C1412" s="39"/>
      <c r="D1412" s="39"/>
      <c r="E1412" s="39"/>
      <c r="F1412" s="39"/>
      <c r="G1412" s="39"/>
      <c r="H1412" s="39"/>
      <c r="I1412" s="39"/>
      <c r="J1412" s="39"/>
      <c r="K1412" s="39"/>
      <c r="L1412" s="39"/>
      <c r="M1412" s="39"/>
      <c r="N1412" s="39"/>
      <c r="O1412" s="39"/>
    </row>
    <row r="1413" spans="1:15">
      <c r="A1413" s="39"/>
      <c r="B1413" s="39"/>
      <c r="C1413" s="39"/>
      <c r="D1413" s="39"/>
      <c r="E1413" s="39"/>
      <c r="F1413" s="39"/>
      <c r="G1413" s="39"/>
      <c r="H1413" s="39"/>
      <c r="I1413" s="39"/>
      <c r="J1413" s="39"/>
      <c r="K1413" s="39"/>
      <c r="L1413" s="39"/>
      <c r="M1413" s="39"/>
      <c r="N1413" s="39"/>
      <c r="O1413" s="39"/>
    </row>
    <row r="1414" spans="1:15">
      <c r="A1414" s="39"/>
      <c r="B1414" s="39"/>
      <c r="C1414" s="39"/>
      <c r="D1414" s="39"/>
      <c r="E1414" s="39"/>
      <c r="F1414" s="39"/>
      <c r="G1414" s="39"/>
      <c r="H1414" s="39"/>
      <c r="I1414" s="39"/>
      <c r="J1414" s="39"/>
      <c r="K1414" s="39"/>
      <c r="L1414" s="39"/>
      <c r="M1414" s="39"/>
      <c r="N1414" s="39"/>
      <c r="O1414" s="39"/>
    </row>
    <row r="1415" spans="1:15">
      <c r="A1415" s="39"/>
      <c r="B1415" s="39"/>
      <c r="C1415" s="39"/>
      <c r="D1415" s="39"/>
      <c r="E1415" s="39"/>
      <c r="F1415" s="39"/>
      <c r="G1415" s="39"/>
      <c r="H1415" s="39"/>
      <c r="I1415" s="39"/>
      <c r="J1415" s="39"/>
      <c r="K1415" s="39"/>
      <c r="L1415" s="39"/>
      <c r="M1415" s="39"/>
      <c r="N1415" s="39"/>
      <c r="O1415" s="39"/>
    </row>
    <row r="1416" spans="1:15">
      <c r="A1416" s="39"/>
      <c r="B1416" s="39"/>
      <c r="C1416" s="39"/>
      <c r="D1416" s="39"/>
      <c r="E1416" s="39"/>
      <c r="F1416" s="39"/>
      <c r="G1416" s="39"/>
      <c r="H1416" s="39"/>
      <c r="I1416" s="39"/>
      <c r="J1416" s="39"/>
      <c r="K1416" s="39"/>
      <c r="L1416" s="39"/>
      <c r="M1416" s="39"/>
      <c r="N1416" s="39"/>
      <c r="O1416" s="39"/>
    </row>
    <row r="1417" spans="1:15">
      <c r="A1417" s="39"/>
      <c r="B1417" s="39"/>
      <c r="C1417" s="39"/>
      <c r="D1417" s="39"/>
      <c r="E1417" s="39"/>
      <c r="F1417" s="39"/>
      <c r="G1417" s="39"/>
      <c r="H1417" s="39"/>
      <c r="I1417" s="39"/>
      <c r="J1417" s="39"/>
      <c r="K1417" s="39"/>
      <c r="L1417" s="39"/>
      <c r="M1417" s="39"/>
      <c r="N1417" s="39"/>
      <c r="O1417" s="39"/>
    </row>
    <row r="1418" spans="1:15">
      <c r="A1418" s="39"/>
      <c r="B1418" s="39"/>
      <c r="C1418" s="39"/>
      <c r="D1418" s="39"/>
      <c r="E1418" s="39"/>
      <c r="F1418" s="39"/>
      <c r="G1418" s="39"/>
      <c r="H1418" s="39"/>
      <c r="I1418" s="39"/>
      <c r="J1418" s="39"/>
      <c r="K1418" s="39"/>
      <c r="L1418" s="39"/>
      <c r="M1418" s="39"/>
      <c r="N1418" s="39"/>
      <c r="O1418" s="39"/>
    </row>
    <row r="1419" spans="1:15">
      <c r="A1419" s="39"/>
      <c r="B1419" s="39"/>
      <c r="C1419" s="39"/>
      <c r="D1419" s="39"/>
      <c r="E1419" s="39"/>
      <c r="F1419" s="39"/>
      <c r="G1419" s="39"/>
      <c r="H1419" s="39"/>
      <c r="I1419" s="39"/>
      <c r="J1419" s="39"/>
      <c r="K1419" s="39"/>
      <c r="L1419" s="39"/>
      <c r="M1419" s="39"/>
      <c r="N1419" s="39"/>
      <c r="O1419" s="39"/>
    </row>
    <row r="1420" spans="1:15">
      <c r="A1420" s="39"/>
      <c r="B1420" s="39"/>
      <c r="C1420" s="39"/>
      <c r="D1420" s="39"/>
      <c r="E1420" s="39"/>
      <c r="F1420" s="39"/>
      <c r="G1420" s="39"/>
      <c r="H1420" s="39"/>
      <c r="I1420" s="39"/>
      <c r="J1420" s="39"/>
      <c r="K1420" s="39"/>
      <c r="L1420" s="39"/>
      <c r="M1420" s="39"/>
      <c r="N1420" s="39"/>
      <c r="O1420" s="39"/>
    </row>
    <row r="1421" spans="1:15">
      <c r="A1421" s="39"/>
      <c r="B1421" s="39"/>
      <c r="C1421" s="39"/>
      <c r="D1421" s="39"/>
      <c r="E1421" s="39"/>
      <c r="F1421" s="39"/>
      <c r="G1421" s="39"/>
      <c r="H1421" s="39"/>
      <c r="I1421" s="39"/>
      <c r="J1421" s="39"/>
      <c r="K1421" s="39"/>
      <c r="L1421" s="39"/>
      <c r="M1421" s="39"/>
      <c r="N1421" s="39"/>
      <c r="O1421" s="39"/>
    </row>
    <row r="1422" spans="1:15">
      <c r="A1422" s="39"/>
      <c r="B1422" s="39"/>
      <c r="C1422" s="39"/>
      <c r="D1422" s="39"/>
      <c r="E1422" s="39"/>
      <c r="F1422" s="39"/>
      <c r="G1422" s="39"/>
      <c r="H1422" s="39"/>
      <c r="I1422" s="39"/>
      <c r="J1422" s="39"/>
      <c r="K1422" s="39"/>
      <c r="L1422" s="39"/>
      <c r="M1422" s="39"/>
      <c r="N1422" s="39"/>
      <c r="O1422" s="39"/>
    </row>
    <row r="1423" spans="1:15">
      <c r="A1423" s="39"/>
      <c r="B1423" s="39"/>
      <c r="C1423" s="39"/>
      <c r="D1423" s="39"/>
      <c r="E1423" s="39"/>
      <c r="F1423" s="39"/>
      <c r="G1423" s="39"/>
      <c r="H1423" s="39"/>
      <c r="I1423" s="39"/>
      <c r="J1423" s="39"/>
      <c r="K1423" s="39"/>
      <c r="L1423" s="39"/>
      <c r="M1423" s="39"/>
      <c r="N1423" s="39"/>
      <c r="O1423" s="39"/>
    </row>
    <row r="1424" spans="1:15">
      <c r="A1424" s="39"/>
      <c r="B1424" s="39"/>
      <c r="C1424" s="39"/>
      <c r="D1424" s="39"/>
      <c r="E1424" s="39"/>
      <c r="F1424" s="39"/>
      <c r="G1424" s="39"/>
      <c r="H1424" s="39"/>
      <c r="I1424" s="39"/>
      <c r="J1424" s="39"/>
      <c r="K1424" s="39"/>
      <c r="L1424" s="39"/>
      <c r="M1424" s="39"/>
      <c r="N1424" s="39"/>
      <c r="O1424" s="39"/>
    </row>
    <row r="1425" spans="1:15">
      <c r="A1425" s="39"/>
      <c r="B1425" s="39"/>
      <c r="C1425" s="39"/>
      <c r="D1425" s="39"/>
      <c r="E1425" s="39"/>
      <c r="F1425" s="39"/>
      <c r="G1425" s="39"/>
      <c r="H1425" s="39"/>
      <c r="I1425" s="39"/>
      <c r="J1425" s="39"/>
      <c r="K1425" s="39"/>
      <c r="L1425" s="39"/>
      <c r="M1425" s="39"/>
      <c r="N1425" s="39"/>
      <c r="O1425" s="39"/>
    </row>
    <row r="1426" spans="1:15">
      <c r="A1426" s="39"/>
      <c r="B1426" s="39"/>
      <c r="C1426" s="39"/>
      <c r="D1426" s="39"/>
      <c r="E1426" s="39"/>
      <c r="F1426" s="39"/>
      <c r="G1426" s="39"/>
      <c r="H1426" s="39"/>
      <c r="I1426" s="39"/>
      <c r="J1426" s="39"/>
      <c r="K1426" s="39"/>
      <c r="L1426" s="39"/>
      <c r="M1426" s="39"/>
      <c r="N1426" s="39"/>
      <c r="O1426" s="39"/>
    </row>
    <row r="1427" spans="1:15">
      <c r="A1427" s="39"/>
      <c r="B1427" s="39"/>
      <c r="C1427" s="39"/>
      <c r="D1427" s="39"/>
      <c r="E1427" s="39"/>
      <c r="F1427" s="39"/>
      <c r="G1427" s="39"/>
      <c r="H1427" s="39"/>
      <c r="I1427" s="39"/>
      <c r="J1427" s="39"/>
      <c r="K1427" s="39"/>
      <c r="L1427" s="39"/>
      <c r="M1427" s="39"/>
      <c r="N1427" s="39"/>
      <c r="O1427" s="39"/>
    </row>
    <row r="1428" spans="1:15">
      <c r="A1428" s="39"/>
      <c r="B1428" s="39"/>
      <c r="C1428" s="39"/>
      <c r="D1428" s="39"/>
      <c r="E1428" s="39"/>
      <c r="F1428" s="39"/>
      <c r="G1428" s="39"/>
      <c r="H1428" s="39"/>
      <c r="I1428" s="39"/>
      <c r="J1428" s="39"/>
      <c r="K1428" s="39"/>
      <c r="L1428" s="39"/>
      <c r="M1428" s="39"/>
      <c r="N1428" s="39"/>
      <c r="O1428" s="39"/>
    </row>
    <row r="1429" spans="1:15">
      <c r="A1429" s="39"/>
      <c r="B1429" s="39"/>
      <c r="C1429" s="39"/>
      <c r="D1429" s="39"/>
      <c r="E1429" s="39"/>
      <c r="F1429" s="39"/>
      <c r="G1429" s="39"/>
      <c r="H1429" s="39"/>
      <c r="I1429" s="39"/>
      <c r="J1429" s="39"/>
      <c r="K1429" s="39"/>
      <c r="L1429" s="39"/>
      <c r="M1429" s="39"/>
      <c r="N1429" s="39"/>
      <c r="O1429" s="39"/>
    </row>
    <row r="1430" spans="1:15">
      <c r="A1430" s="39"/>
      <c r="B1430" s="39"/>
      <c r="C1430" s="39"/>
      <c r="D1430" s="39"/>
      <c r="E1430" s="39"/>
      <c r="F1430" s="39"/>
      <c r="G1430" s="39"/>
      <c r="H1430" s="39"/>
      <c r="I1430" s="39"/>
      <c r="J1430" s="39"/>
      <c r="K1430" s="39"/>
      <c r="L1430" s="39"/>
      <c r="M1430" s="39"/>
      <c r="N1430" s="39"/>
      <c r="O1430" s="39"/>
    </row>
    <row r="1431" spans="1:15">
      <c r="A1431" s="39"/>
      <c r="B1431" s="39"/>
      <c r="C1431" s="39"/>
      <c r="D1431" s="39"/>
      <c r="E1431" s="39"/>
      <c r="F1431" s="39"/>
      <c r="G1431" s="39"/>
      <c r="H1431" s="39"/>
      <c r="I1431" s="39"/>
      <c r="J1431" s="39"/>
      <c r="K1431" s="39"/>
      <c r="L1431" s="39"/>
      <c r="M1431" s="39"/>
      <c r="N1431" s="39"/>
      <c r="O1431" s="39"/>
    </row>
    <row r="1432" spans="1:15">
      <c r="A1432" s="39"/>
      <c r="B1432" s="39"/>
      <c r="C1432" s="39"/>
      <c r="D1432" s="39"/>
      <c r="E1432" s="39"/>
      <c r="F1432" s="39"/>
      <c r="G1432" s="39"/>
      <c r="H1432" s="39"/>
      <c r="I1432" s="39"/>
      <c r="J1432" s="39"/>
      <c r="K1432" s="39"/>
      <c r="L1432" s="39"/>
      <c r="M1432" s="39"/>
      <c r="N1432" s="39"/>
      <c r="O1432" s="39"/>
    </row>
    <row r="1433" spans="1:15">
      <c r="A1433" s="39"/>
      <c r="B1433" s="39"/>
      <c r="C1433" s="39"/>
      <c r="D1433" s="39"/>
      <c r="E1433" s="39"/>
      <c r="F1433" s="39"/>
      <c r="G1433" s="39"/>
      <c r="H1433" s="39"/>
      <c r="I1433" s="39"/>
      <c r="J1433" s="39"/>
      <c r="K1433" s="39"/>
      <c r="L1433" s="39"/>
      <c r="M1433" s="39"/>
      <c r="N1433" s="39"/>
      <c r="O1433" s="39"/>
    </row>
    <row r="1434" spans="1:15">
      <c r="A1434" s="39"/>
      <c r="B1434" s="39"/>
      <c r="C1434" s="39"/>
      <c r="D1434" s="39"/>
      <c r="E1434" s="39"/>
      <c r="F1434" s="39"/>
      <c r="G1434" s="39"/>
      <c r="H1434" s="39"/>
      <c r="I1434" s="39"/>
      <c r="J1434" s="39"/>
      <c r="K1434" s="39"/>
      <c r="L1434" s="39"/>
      <c r="M1434" s="39"/>
      <c r="N1434" s="39"/>
      <c r="O1434" s="39"/>
    </row>
    <row r="1435" spans="1:15">
      <c r="A1435" s="39"/>
      <c r="B1435" s="39"/>
      <c r="C1435" s="39"/>
      <c r="D1435" s="39"/>
      <c r="E1435" s="39"/>
      <c r="F1435" s="39"/>
      <c r="G1435" s="39"/>
      <c r="H1435" s="39"/>
      <c r="I1435" s="39"/>
      <c r="J1435" s="39"/>
      <c r="K1435" s="39"/>
      <c r="L1435" s="39"/>
      <c r="M1435" s="39"/>
      <c r="N1435" s="39"/>
      <c r="O1435" s="39"/>
    </row>
    <row r="1436" spans="1:15">
      <c r="A1436" s="39"/>
      <c r="B1436" s="39"/>
      <c r="C1436" s="39"/>
      <c r="D1436" s="39"/>
      <c r="E1436" s="39"/>
      <c r="F1436" s="39"/>
      <c r="G1436" s="39"/>
      <c r="H1436" s="39"/>
      <c r="I1436" s="39"/>
      <c r="J1436" s="39"/>
      <c r="K1436" s="39"/>
      <c r="L1436" s="39"/>
      <c r="M1436" s="39"/>
      <c r="N1436" s="39"/>
      <c r="O1436" s="39"/>
    </row>
    <row r="1437" spans="1:15">
      <c r="A1437" s="39"/>
      <c r="B1437" s="39"/>
      <c r="C1437" s="39"/>
      <c r="D1437" s="39"/>
      <c r="E1437" s="39"/>
      <c r="F1437" s="39"/>
      <c r="G1437" s="39"/>
      <c r="H1437" s="39"/>
      <c r="I1437" s="39"/>
      <c r="J1437" s="39"/>
      <c r="K1437" s="39"/>
      <c r="L1437" s="39"/>
      <c r="M1437" s="39"/>
      <c r="N1437" s="39"/>
      <c r="O1437" s="39"/>
    </row>
    <row r="1438" spans="1:15">
      <c r="A1438" s="39"/>
      <c r="B1438" s="39"/>
      <c r="C1438" s="39"/>
      <c r="D1438" s="39"/>
      <c r="E1438" s="39"/>
      <c r="F1438" s="39"/>
      <c r="G1438" s="39"/>
      <c r="H1438" s="39"/>
      <c r="I1438" s="39"/>
      <c r="J1438" s="39"/>
      <c r="K1438" s="39"/>
      <c r="L1438" s="39"/>
      <c r="M1438" s="39"/>
      <c r="N1438" s="39"/>
      <c r="O1438" s="39"/>
    </row>
    <row r="1439" spans="1:15">
      <c r="A1439" s="39"/>
      <c r="B1439" s="39"/>
      <c r="C1439" s="39"/>
      <c r="D1439" s="39"/>
      <c r="E1439" s="39"/>
      <c r="F1439" s="39"/>
      <c r="G1439" s="39"/>
      <c r="H1439" s="39"/>
      <c r="I1439" s="39"/>
      <c r="J1439" s="39"/>
      <c r="K1439" s="39"/>
      <c r="L1439" s="39"/>
      <c r="M1439" s="39"/>
      <c r="N1439" s="39"/>
      <c r="O1439" s="39"/>
    </row>
    <row r="1440" spans="1:15">
      <c r="A1440" s="39"/>
      <c r="B1440" s="39"/>
      <c r="C1440" s="39"/>
      <c r="D1440" s="39"/>
      <c r="E1440" s="39"/>
      <c r="F1440" s="39"/>
      <c r="G1440" s="39"/>
      <c r="H1440" s="39"/>
      <c r="I1440" s="39"/>
      <c r="J1440" s="39"/>
      <c r="K1440" s="39"/>
      <c r="L1440" s="39"/>
      <c r="M1440" s="39"/>
      <c r="N1440" s="39"/>
      <c r="O1440" s="39"/>
    </row>
    <row r="1441" spans="1:15">
      <c r="A1441" s="39"/>
      <c r="B1441" s="39"/>
      <c r="C1441" s="39"/>
      <c r="D1441" s="39"/>
      <c r="E1441" s="39"/>
      <c r="F1441" s="39"/>
      <c r="G1441" s="39"/>
      <c r="H1441" s="39"/>
      <c r="I1441" s="39"/>
      <c r="J1441" s="39"/>
      <c r="K1441" s="39"/>
      <c r="L1441" s="39"/>
      <c r="M1441" s="39"/>
      <c r="N1441" s="39"/>
      <c r="O1441" s="39"/>
    </row>
    <row r="1442" spans="1:15">
      <c r="A1442" s="39"/>
      <c r="B1442" s="39"/>
      <c r="C1442" s="39"/>
      <c r="D1442" s="39"/>
      <c r="E1442" s="39"/>
      <c r="F1442" s="39"/>
      <c r="G1442" s="39"/>
      <c r="H1442" s="39"/>
      <c r="I1442" s="39"/>
      <c r="J1442" s="39"/>
      <c r="K1442" s="39"/>
      <c r="L1442" s="39"/>
      <c r="M1442" s="39"/>
      <c r="N1442" s="39"/>
      <c r="O1442" s="39"/>
    </row>
    <row r="1443" spans="1:15">
      <c r="A1443" s="39"/>
      <c r="B1443" s="39"/>
      <c r="C1443" s="39"/>
      <c r="D1443" s="39"/>
      <c r="E1443" s="39"/>
      <c r="F1443" s="39"/>
      <c r="G1443" s="39"/>
      <c r="H1443" s="39"/>
      <c r="I1443" s="39"/>
      <c r="J1443" s="39"/>
      <c r="K1443" s="39"/>
      <c r="L1443" s="39"/>
      <c r="M1443" s="39"/>
      <c r="N1443" s="39"/>
      <c r="O1443" s="39"/>
    </row>
    <row r="1444" spans="1:15">
      <c r="A1444" s="39"/>
      <c r="B1444" s="39"/>
      <c r="C1444" s="39"/>
      <c r="D1444" s="39"/>
      <c r="E1444" s="39"/>
      <c r="F1444" s="39"/>
      <c r="G1444" s="39"/>
      <c r="H1444" s="39"/>
      <c r="I1444" s="39"/>
      <c r="J1444" s="39"/>
      <c r="K1444" s="39"/>
      <c r="L1444" s="39"/>
      <c r="M1444" s="39"/>
      <c r="N1444" s="39"/>
      <c r="O1444" s="39"/>
    </row>
    <row r="1445" spans="1:15">
      <c r="A1445" s="39"/>
      <c r="B1445" s="39"/>
      <c r="C1445" s="39"/>
      <c r="D1445" s="39"/>
      <c r="E1445" s="39"/>
      <c r="F1445" s="39"/>
      <c r="G1445" s="39"/>
      <c r="H1445" s="39"/>
      <c r="I1445" s="39"/>
      <c r="J1445" s="39"/>
      <c r="K1445" s="39"/>
      <c r="L1445" s="39"/>
      <c r="M1445" s="39"/>
      <c r="N1445" s="39"/>
      <c r="O1445" s="39"/>
    </row>
    <row r="1446" spans="1:15">
      <c r="A1446" s="39"/>
      <c r="B1446" s="39"/>
      <c r="C1446" s="39"/>
      <c r="D1446" s="39"/>
      <c r="E1446" s="39"/>
      <c r="F1446" s="39"/>
      <c r="G1446" s="39"/>
      <c r="H1446" s="39"/>
      <c r="I1446" s="39"/>
      <c r="J1446" s="39"/>
      <c r="K1446" s="39"/>
      <c r="L1446" s="39"/>
      <c r="M1446" s="39"/>
      <c r="N1446" s="39"/>
      <c r="O1446" s="39"/>
    </row>
    <row r="1447" spans="1:15">
      <c r="A1447" s="39"/>
      <c r="B1447" s="39"/>
      <c r="C1447" s="39"/>
      <c r="D1447" s="39"/>
      <c r="E1447" s="39"/>
      <c r="F1447" s="39"/>
      <c r="G1447" s="39"/>
      <c r="H1447" s="39"/>
      <c r="I1447" s="39"/>
      <c r="J1447" s="39"/>
      <c r="K1447" s="39"/>
      <c r="L1447" s="39"/>
      <c r="M1447" s="39"/>
      <c r="N1447" s="39"/>
      <c r="O1447" s="39"/>
    </row>
    <row r="1448" spans="1:15">
      <c r="A1448" s="39"/>
      <c r="B1448" s="39"/>
      <c r="C1448" s="39"/>
      <c r="D1448" s="39"/>
      <c r="E1448" s="39"/>
      <c r="F1448" s="39"/>
      <c r="G1448" s="39"/>
      <c r="H1448" s="39"/>
      <c r="I1448" s="39"/>
      <c r="J1448" s="39"/>
      <c r="K1448" s="39"/>
      <c r="L1448" s="39"/>
      <c r="M1448" s="39"/>
      <c r="N1448" s="39"/>
      <c r="O1448" s="39"/>
    </row>
    <row r="1449" spans="1:15">
      <c r="A1449" s="39"/>
      <c r="B1449" s="39"/>
      <c r="C1449" s="39"/>
      <c r="D1449" s="39"/>
      <c r="E1449" s="39"/>
      <c r="F1449" s="39"/>
      <c r="G1449" s="39"/>
      <c r="H1449" s="39"/>
      <c r="I1449" s="39"/>
      <c r="J1449" s="39"/>
      <c r="K1449" s="39"/>
      <c r="L1449" s="39"/>
      <c r="M1449" s="39"/>
      <c r="N1449" s="39"/>
      <c r="O1449" s="39"/>
    </row>
    <row r="1450" spans="1:15">
      <c r="A1450" s="39"/>
      <c r="B1450" s="39"/>
      <c r="C1450" s="39"/>
      <c r="D1450" s="39"/>
      <c r="E1450" s="39"/>
      <c r="F1450" s="39"/>
      <c r="G1450" s="39"/>
      <c r="H1450" s="39"/>
      <c r="I1450" s="39"/>
      <c r="J1450" s="39"/>
      <c r="K1450" s="39"/>
      <c r="L1450" s="39"/>
      <c r="M1450" s="39"/>
      <c r="N1450" s="39"/>
      <c r="O1450" s="39"/>
    </row>
    <row r="1451" spans="1:15">
      <c r="A1451" s="39"/>
      <c r="B1451" s="39"/>
      <c r="C1451" s="39"/>
      <c r="D1451" s="39"/>
      <c r="E1451" s="39"/>
      <c r="F1451" s="39"/>
      <c r="G1451" s="39"/>
      <c r="H1451" s="39"/>
      <c r="I1451" s="39"/>
      <c r="J1451" s="39"/>
      <c r="K1451" s="39"/>
      <c r="L1451" s="39"/>
      <c r="M1451" s="39"/>
      <c r="N1451" s="39"/>
      <c r="O1451" s="39"/>
    </row>
    <row r="1452" spans="1:15">
      <c r="A1452" s="39"/>
      <c r="B1452" s="39"/>
      <c r="C1452" s="39"/>
      <c r="D1452" s="39"/>
      <c r="E1452" s="39"/>
      <c r="F1452" s="39"/>
      <c r="G1452" s="39"/>
      <c r="H1452" s="39"/>
      <c r="I1452" s="39"/>
      <c r="J1452" s="39"/>
      <c r="K1452" s="39"/>
      <c r="L1452" s="39"/>
      <c r="M1452" s="39"/>
      <c r="N1452" s="39"/>
      <c r="O1452" s="39"/>
    </row>
    <row r="1453" spans="1:15">
      <c r="A1453" s="39"/>
      <c r="B1453" s="39"/>
      <c r="C1453" s="39"/>
      <c r="D1453" s="39"/>
      <c r="E1453" s="39"/>
      <c r="F1453" s="39"/>
      <c r="G1453" s="39"/>
      <c r="H1453" s="39"/>
      <c r="I1453" s="39"/>
      <c r="J1453" s="39"/>
      <c r="K1453" s="39"/>
      <c r="L1453" s="39"/>
      <c r="M1453" s="39"/>
      <c r="N1453" s="39"/>
      <c r="O1453" s="39"/>
    </row>
    <row r="1454" spans="1:15">
      <c r="A1454" s="39"/>
      <c r="B1454" s="39"/>
      <c r="C1454" s="39"/>
      <c r="D1454" s="39"/>
      <c r="E1454" s="39"/>
      <c r="F1454" s="39"/>
      <c r="G1454" s="39"/>
      <c r="H1454" s="39"/>
      <c r="I1454" s="39"/>
      <c r="J1454" s="39"/>
      <c r="K1454" s="39"/>
      <c r="L1454" s="39"/>
      <c r="M1454" s="39"/>
      <c r="N1454" s="39"/>
      <c r="O1454" s="39"/>
    </row>
    <row r="1455" spans="1:15">
      <c r="A1455" s="39"/>
      <c r="B1455" s="39"/>
      <c r="C1455" s="39"/>
      <c r="D1455" s="39"/>
      <c r="E1455" s="39"/>
      <c r="F1455" s="39"/>
      <c r="G1455" s="39"/>
      <c r="H1455" s="39"/>
      <c r="I1455" s="39"/>
      <c r="J1455" s="39"/>
      <c r="K1455" s="39"/>
      <c r="L1455" s="39"/>
      <c r="M1455" s="39"/>
      <c r="N1455" s="39"/>
      <c r="O1455" s="39"/>
    </row>
    <row r="1456" spans="1:15">
      <c r="A1456" s="39"/>
      <c r="B1456" s="39"/>
      <c r="C1456" s="39"/>
      <c r="D1456" s="39"/>
      <c r="E1456" s="39"/>
      <c r="F1456" s="39"/>
      <c r="G1456" s="39"/>
      <c r="H1456" s="39"/>
      <c r="I1456" s="39"/>
      <c r="J1456" s="39"/>
      <c r="K1456" s="39"/>
      <c r="L1456" s="39"/>
      <c r="M1456" s="39"/>
      <c r="N1456" s="39"/>
      <c r="O1456" s="39"/>
    </row>
    <row r="1457" spans="1:15">
      <c r="A1457" s="39"/>
      <c r="B1457" s="39"/>
      <c r="C1457" s="39"/>
      <c r="D1457" s="39"/>
      <c r="E1457" s="39"/>
      <c r="F1457" s="39"/>
      <c r="G1457" s="39"/>
      <c r="H1457" s="39"/>
      <c r="I1457" s="39"/>
      <c r="J1457" s="39"/>
      <c r="K1457" s="39"/>
      <c r="L1457" s="39"/>
      <c r="M1457" s="39"/>
      <c r="N1457" s="39"/>
      <c r="O1457" s="39"/>
    </row>
    <row r="1458" spans="1:15">
      <c r="A1458" s="39"/>
      <c r="B1458" s="39"/>
      <c r="C1458" s="39"/>
      <c r="D1458" s="39"/>
      <c r="E1458" s="39"/>
      <c r="F1458" s="39"/>
      <c r="G1458" s="39"/>
      <c r="H1458" s="39"/>
      <c r="I1458" s="39"/>
      <c r="J1458" s="39"/>
      <c r="K1458" s="39"/>
      <c r="L1458" s="39"/>
      <c r="M1458" s="39"/>
      <c r="N1458" s="39"/>
      <c r="O1458" s="39"/>
    </row>
    <row r="1459" spans="1:15">
      <c r="A1459" s="39"/>
      <c r="B1459" s="39"/>
      <c r="C1459" s="39"/>
      <c r="D1459" s="39"/>
      <c r="E1459" s="39"/>
      <c r="F1459" s="39"/>
      <c r="G1459" s="39"/>
      <c r="H1459" s="39"/>
      <c r="I1459" s="39"/>
      <c r="J1459" s="39"/>
      <c r="K1459" s="39"/>
      <c r="L1459" s="39"/>
      <c r="M1459" s="39"/>
      <c r="N1459" s="39"/>
      <c r="O1459" s="39"/>
    </row>
    <row r="1460" spans="1:15">
      <c r="A1460" s="39"/>
      <c r="B1460" s="39"/>
      <c r="C1460" s="39"/>
      <c r="D1460" s="39"/>
      <c r="E1460" s="39"/>
      <c r="F1460" s="39"/>
      <c r="G1460" s="39"/>
      <c r="H1460" s="39"/>
      <c r="I1460" s="39"/>
      <c r="J1460" s="39"/>
      <c r="K1460" s="39"/>
      <c r="L1460" s="39"/>
      <c r="M1460" s="39"/>
      <c r="N1460" s="39"/>
      <c r="O1460" s="39"/>
    </row>
    <row r="1461" spans="1:15">
      <c r="A1461" s="39"/>
      <c r="B1461" s="39"/>
      <c r="C1461" s="39"/>
      <c r="D1461" s="39"/>
      <c r="E1461" s="39"/>
      <c r="F1461" s="39"/>
      <c r="G1461" s="39"/>
      <c r="H1461" s="39"/>
      <c r="I1461" s="39"/>
      <c r="J1461" s="39"/>
      <c r="K1461" s="39"/>
      <c r="L1461" s="39"/>
      <c r="M1461" s="39"/>
      <c r="N1461" s="39"/>
      <c r="O1461" s="39"/>
    </row>
    <row r="1462" spans="1:15">
      <c r="A1462" s="39"/>
      <c r="B1462" s="39"/>
      <c r="C1462" s="39"/>
      <c r="D1462" s="39"/>
      <c r="E1462" s="39"/>
      <c r="F1462" s="39"/>
      <c r="G1462" s="39"/>
      <c r="H1462" s="39"/>
      <c r="I1462" s="39"/>
      <c r="J1462" s="39"/>
      <c r="K1462" s="39"/>
      <c r="L1462" s="39"/>
      <c r="M1462" s="39"/>
      <c r="N1462" s="39"/>
      <c r="O1462" s="39"/>
    </row>
    <row r="1463" spans="1:15">
      <c r="A1463" s="39"/>
      <c r="B1463" s="39"/>
      <c r="C1463" s="39"/>
      <c r="D1463" s="39"/>
      <c r="E1463" s="39"/>
      <c r="F1463" s="39"/>
      <c r="G1463" s="39"/>
      <c r="H1463" s="39"/>
      <c r="I1463" s="39"/>
      <c r="J1463" s="39"/>
      <c r="K1463" s="39"/>
      <c r="L1463" s="39"/>
      <c r="M1463" s="39"/>
      <c r="N1463" s="39"/>
      <c r="O1463" s="39"/>
    </row>
    <row r="1464" spans="1:15">
      <c r="A1464" s="39"/>
      <c r="B1464" s="39"/>
      <c r="C1464" s="39"/>
      <c r="D1464" s="39"/>
      <c r="E1464" s="39"/>
      <c r="F1464" s="39"/>
      <c r="G1464" s="39"/>
      <c r="H1464" s="39"/>
      <c r="I1464" s="39"/>
      <c r="J1464" s="39"/>
      <c r="K1464" s="39"/>
      <c r="L1464" s="39"/>
      <c r="M1464" s="39"/>
      <c r="N1464" s="39"/>
      <c r="O1464" s="39"/>
    </row>
    <row r="1465" spans="1:15">
      <c r="A1465" s="39"/>
      <c r="B1465" s="39"/>
      <c r="C1465" s="39"/>
      <c r="D1465" s="39"/>
      <c r="E1465" s="39"/>
      <c r="F1465" s="39"/>
      <c r="G1465" s="39"/>
      <c r="H1465" s="39"/>
      <c r="I1465" s="39"/>
      <c r="J1465" s="39"/>
      <c r="K1465" s="39"/>
      <c r="L1465" s="39"/>
      <c r="M1465" s="39"/>
      <c r="N1465" s="39"/>
      <c r="O1465" s="39"/>
    </row>
    <row r="1466" spans="1:15">
      <c r="A1466" s="39"/>
      <c r="B1466" s="39"/>
      <c r="C1466" s="39"/>
      <c r="D1466" s="39"/>
      <c r="E1466" s="39"/>
      <c r="F1466" s="39"/>
      <c r="G1466" s="39"/>
      <c r="H1466" s="39"/>
      <c r="I1466" s="39"/>
      <c r="J1466" s="39"/>
      <c r="K1466" s="39"/>
      <c r="L1466" s="39"/>
      <c r="M1466" s="39"/>
      <c r="N1466" s="39"/>
      <c r="O1466" s="39"/>
    </row>
    <row r="1467" spans="1:15">
      <c r="A1467" s="39"/>
      <c r="B1467" s="39"/>
      <c r="C1467" s="39"/>
      <c r="D1467" s="39"/>
      <c r="E1467" s="39"/>
      <c r="F1467" s="39"/>
      <c r="G1467" s="39"/>
      <c r="H1467" s="39"/>
      <c r="I1467" s="39"/>
      <c r="J1467" s="39"/>
      <c r="K1467" s="39"/>
      <c r="L1467" s="39"/>
      <c r="M1467" s="39"/>
      <c r="N1467" s="39"/>
      <c r="O1467" s="39"/>
    </row>
    <row r="1468" spans="1:15">
      <c r="A1468" s="39"/>
      <c r="B1468" s="39"/>
      <c r="C1468" s="39"/>
      <c r="D1468" s="39"/>
      <c r="E1468" s="39"/>
      <c r="F1468" s="39"/>
      <c r="G1468" s="39"/>
      <c r="H1468" s="39"/>
      <c r="I1468" s="39"/>
      <c r="J1468" s="39"/>
      <c r="K1468" s="39"/>
      <c r="L1468" s="39"/>
      <c r="M1468" s="39"/>
      <c r="N1468" s="39"/>
      <c r="O1468" s="39"/>
    </row>
    <row r="1469" spans="1:15">
      <c r="A1469" s="39"/>
      <c r="B1469" s="39"/>
      <c r="C1469" s="39"/>
      <c r="D1469" s="39"/>
      <c r="E1469" s="39"/>
      <c r="F1469" s="39"/>
      <c r="G1469" s="39"/>
      <c r="H1469" s="39"/>
      <c r="I1469" s="39"/>
      <c r="J1469" s="39"/>
      <c r="K1469" s="39"/>
      <c r="L1469" s="39"/>
      <c r="M1469" s="39"/>
      <c r="N1469" s="39"/>
      <c r="O1469" s="39"/>
    </row>
    <row r="1470" spans="1:15">
      <c r="A1470" s="39"/>
      <c r="B1470" s="39"/>
      <c r="C1470" s="39"/>
      <c r="D1470" s="39"/>
      <c r="E1470" s="39"/>
      <c r="F1470" s="39"/>
      <c r="G1470" s="39"/>
      <c r="H1470" s="39"/>
      <c r="I1470" s="39"/>
      <c r="J1470" s="39"/>
      <c r="K1470" s="39"/>
      <c r="L1470" s="39"/>
      <c r="M1470" s="39"/>
      <c r="N1470" s="39"/>
      <c r="O1470" s="39"/>
    </row>
    <row r="1471" spans="1:15">
      <c r="A1471" s="39"/>
      <c r="B1471" s="39"/>
      <c r="C1471" s="39"/>
      <c r="D1471" s="39"/>
      <c r="E1471" s="39"/>
      <c r="F1471" s="39"/>
      <c r="G1471" s="39"/>
      <c r="H1471" s="39"/>
      <c r="I1471" s="39"/>
      <c r="J1471" s="39"/>
      <c r="K1471" s="39"/>
      <c r="L1471" s="39"/>
      <c r="M1471" s="39"/>
      <c r="N1471" s="39"/>
      <c r="O1471" s="39"/>
    </row>
    <row r="1472" spans="1:15">
      <c r="A1472" s="39"/>
      <c r="B1472" s="39"/>
      <c r="C1472" s="39"/>
      <c r="D1472" s="39"/>
      <c r="E1472" s="39"/>
      <c r="F1472" s="39"/>
      <c r="G1472" s="39"/>
      <c r="H1472" s="39"/>
      <c r="I1472" s="39"/>
      <c r="J1472" s="39"/>
      <c r="K1472" s="39"/>
      <c r="L1472" s="39"/>
      <c r="M1472" s="39"/>
      <c r="N1472" s="39"/>
      <c r="O1472" s="39"/>
    </row>
    <row r="1473" spans="1:15">
      <c r="A1473" s="39"/>
      <c r="B1473" s="39"/>
      <c r="C1473" s="39"/>
      <c r="D1473" s="39"/>
      <c r="E1473" s="39"/>
      <c r="F1473" s="39"/>
      <c r="G1473" s="39"/>
      <c r="H1473" s="39"/>
      <c r="I1473" s="39"/>
      <c r="J1473" s="39"/>
      <c r="K1473" s="39"/>
      <c r="L1473" s="39"/>
      <c r="M1473" s="39"/>
      <c r="N1473" s="39"/>
      <c r="O1473" s="39"/>
    </row>
    <row r="1474" spans="1:15">
      <c r="A1474" s="39"/>
      <c r="B1474" s="39"/>
      <c r="C1474" s="39"/>
      <c r="D1474" s="39"/>
      <c r="E1474" s="39"/>
      <c r="F1474" s="39"/>
      <c r="G1474" s="39"/>
      <c r="H1474" s="39"/>
      <c r="I1474" s="39"/>
      <c r="J1474" s="39"/>
      <c r="K1474" s="39"/>
      <c r="L1474" s="39"/>
      <c r="M1474" s="39"/>
      <c r="N1474" s="39"/>
      <c r="O1474" s="39"/>
    </row>
    <row r="1475" spans="1:15">
      <c r="A1475" s="39"/>
      <c r="B1475" s="39"/>
      <c r="C1475" s="39"/>
      <c r="D1475" s="39"/>
      <c r="E1475" s="39"/>
      <c r="F1475" s="39"/>
      <c r="G1475" s="39"/>
      <c r="H1475" s="39"/>
      <c r="I1475" s="39"/>
      <c r="J1475" s="39"/>
      <c r="K1475" s="39"/>
      <c r="L1475" s="39"/>
      <c r="M1475" s="39"/>
      <c r="N1475" s="39"/>
      <c r="O1475" s="39"/>
    </row>
    <row r="1476" spans="1:15">
      <c r="A1476" s="39"/>
      <c r="B1476" s="39"/>
      <c r="C1476" s="39"/>
      <c r="D1476" s="39"/>
      <c r="E1476" s="39"/>
      <c r="F1476" s="39"/>
      <c r="G1476" s="39"/>
      <c r="H1476" s="39"/>
      <c r="I1476" s="39"/>
      <c r="J1476" s="39"/>
      <c r="K1476" s="39"/>
      <c r="L1476" s="39"/>
      <c r="M1476" s="39"/>
      <c r="N1476" s="39"/>
      <c r="O1476" s="39"/>
    </row>
    <row r="1477" spans="1:15">
      <c r="A1477" s="39"/>
      <c r="B1477" s="39"/>
      <c r="C1477" s="39"/>
      <c r="D1477" s="39"/>
      <c r="E1477" s="39"/>
      <c r="F1477" s="39"/>
      <c r="G1477" s="39"/>
      <c r="H1477" s="39"/>
      <c r="I1477" s="39"/>
      <c r="J1477" s="39"/>
      <c r="K1477" s="39"/>
      <c r="L1477" s="39"/>
      <c r="M1477" s="39"/>
      <c r="N1477" s="39"/>
      <c r="O1477" s="39"/>
    </row>
    <row r="1478" spans="1:15">
      <c r="A1478" s="39"/>
      <c r="B1478" s="39"/>
      <c r="C1478" s="39"/>
      <c r="D1478" s="39"/>
      <c r="E1478" s="39"/>
      <c r="F1478" s="39"/>
      <c r="G1478" s="39"/>
      <c r="H1478" s="39"/>
      <c r="I1478" s="39"/>
      <c r="J1478" s="39"/>
      <c r="K1478" s="39"/>
      <c r="L1478" s="39"/>
      <c r="M1478" s="39"/>
      <c r="N1478" s="39"/>
      <c r="O1478" s="39"/>
    </row>
    <row r="1479" spans="1:15">
      <c r="A1479" s="39"/>
      <c r="B1479" s="39"/>
      <c r="C1479" s="39"/>
      <c r="D1479" s="39"/>
      <c r="E1479" s="39"/>
      <c r="F1479" s="39"/>
      <c r="G1479" s="39"/>
      <c r="H1479" s="39"/>
      <c r="I1479" s="39"/>
      <c r="J1479" s="39"/>
      <c r="K1479" s="39"/>
      <c r="L1479" s="39"/>
      <c r="M1479" s="39"/>
      <c r="N1479" s="39"/>
      <c r="O1479" s="39"/>
    </row>
    <row r="1480" spans="1:15">
      <c r="A1480" s="39"/>
      <c r="B1480" s="39"/>
      <c r="C1480" s="39"/>
      <c r="D1480" s="39"/>
      <c r="E1480" s="39"/>
      <c r="F1480" s="39"/>
      <c r="G1480" s="39"/>
      <c r="H1480" s="39"/>
      <c r="I1480" s="39"/>
      <c r="J1480" s="39"/>
      <c r="K1480" s="39"/>
      <c r="L1480" s="39"/>
      <c r="M1480" s="39"/>
      <c r="N1480" s="39"/>
      <c r="O1480" s="39"/>
    </row>
    <row r="1481" spans="1:15">
      <c r="A1481" s="39"/>
      <c r="B1481" s="39"/>
      <c r="C1481" s="39"/>
      <c r="D1481" s="39"/>
      <c r="E1481" s="39"/>
      <c r="F1481" s="39"/>
      <c r="G1481" s="39"/>
      <c r="H1481" s="39"/>
      <c r="I1481" s="39"/>
      <c r="J1481" s="39"/>
      <c r="K1481" s="39"/>
      <c r="L1481" s="39"/>
      <c r="M1481" s="39"/>
      <c r="N1481" s="39"/>
      <c r="O1481" s="39"/>
    </row>
    <row r="1482" spans="1:15">
      <c r="A1482" s="39"/>
      <c r="B1482" s="39"/>
      <c r="C1482" s="39"/>
      <c r="D1482" s="39"/>
      <c r="E1482" s="39"/>
      <c r="F1482" s="39"/>
      <c r="G1482" s="39"/>
      <c r="H1482" s="39"/>
      <c r="I1482" s="39"/>
      <c r="J1482" s="39"/>
      <c r="K1482" s="39"/>
      <c r="L1482" s="39"/>
      <c r="M1482" s="39"/>
      <c r="N1482" s="39"/>
      <c r="O1482" s="39"/>
    </row>
    <row r="1483" spans="1:15">
      <c r="A1483" s="39"/>
      <c r="B1483" s="39"/>
      <c r="C1483" s="39"/>
      <c r="D1483" s="39"/>
      <c r="E1483" s="39"/>
      <c r="F1483" s="39"/>
      <c r="G1483" s="39"/>
      <c r="H1483" s="39"/>
      <c r="I1483" s="39"/>
      <c r="J1483" s="39"/>
      <c r="K1483" s="39"/>
      <c r="L1483" s="39"/>
      <c r="M1483" s="39"/>
      <c r="N1483" s="39"/>
      <c r="O1483" s="39"/>
    </row>
    <row r="1484" spans="1:15">
      <c r="A1484" s="39"/>
      <c r="B1484" s="39"/>
      <c r="C1484" s="39"/>
      <c r="D1484" s="39"/>
      <c r="E1484" s="39"/>
      <c r="F1484" s="39"/>
      <c r="G1484" s="39"/>
      <c r="H1484" s="39"/>
      <c r="I1484" s="39"/>
      <c r="J1484" s="39"/>
      <c r="K1484" s="39"/>
      <c r="L1484" s="39"/>
      <c r="M1484" s="39"/>
      <c r="N1484" s="39"/>
      <c r="O1484" s="39"/>
    </row>
    <row r="1485" spans="1:15">
      <c r="A1485" s="39"/>
      <c r="B1485" s="39"/>
      <c r="C1485" s="39"/>
      <c r="D1485" s="39"/>
      <c r="E1485" s="39"/>
      <c r="F1485" s="39"/>
      <c r="G1485" s="39"/>
      <c r="H1485" s="39"/>
      <c r="I1485" s="39"/>
      <c r="J1485" s="39"/>
      <c r="K1485" s="39"/>
      <c r="L1485" s="39"/>
      <c r="M1485" s="39"/>
      <c r="N1485" s="39"/>
      <c r="O1485" s="39"/>
    </row>
    <row r="1486" spans="1:15">
      <c r="A1486" s="39"/>
      <c r="B1486" s="39"/>
      <c r="C1486" s="39"/>
      <c r="D1486" s="39"/>
      <c r="E1486" s="39"/>
      <c r="F1486" s="39"/>
      <c r="G1486" s="39"/>
      <c r="H1486" s="39"/>
      <c r="I1486" s="39"/>
      <c r="J1486" s="39"/>
      <c r="K1486" s="39"/>
      <c r="L1486" s="39"/>
      <c r="M1486" s="39"/>
      <c r="N1486" s="39"/>
      <c r="O1486" s="39"/>
    </row>
    <row r="1487" spans="1:15">
      <c r="A1487" s="39"/>
      <c r="B1487" s="39"/>
      <c r="C1487" s="39"/>
      <c r="D1487" s="39"/>
      <c r="E1487" s="39"/>
      <c r="F1487" s="39"/>
      <c r="G1487" s="39"/>
      <c r="H1487" s="39"/>
      <c r="I1487" s="39"/>
      <c r="J1487" s="39"/>
      <c r="K1487" s="39"/>
      <c r="L1487" s="39"/>
      <c r="M1487" s="39"/>
      <c r="N1487" s="39"/>
      <c r="O1487" s="39"/>
    </row>
    <row r="1488" spans="1:15">
      <c r="A1488" s="39"/>
      <c r="B1488" s="39"/>
      <c r="C1488" s="39"/>
      <c r="D1488" s="39"/>
      <c r="E1488" s="39"/>
      <c r="F1488" s="39"/>
      <c r="G1488" s="39"/>
      <c r="H1488" s="39"/>
      <c r="I1488" s="39"/>
      <c r="J1488" s="39"/>
      <c r="K1488" s="39"/>
      <c r="L1488" s="39"/>
      <c r="M1488" s="39"/>
      <c r="N1488" s="39"/>
      <c r="O1488" s="39"/>
    </row>
    <row r="1489" spans="1:15">
      <c r="A1489" s="39"/>
      <c r="B1489" s="39"/>
      <c r="C1489" s="39"/>
      <c r="D1489" s="39"/>
      <c r="E1489" s="39"/>
      <c r="F1489" s="39"/>
      <c r="G1489" s="39"/>
      <c r="H1489" s="39"/>
      <c r="I1489" s="39"/>
      <c r="J1489" s="39"/>
      <c r="K1489" s="39"/>
      <c r="L1489" s="39"/>
      <c r="M1489" s="39"/>
      <c r="N1489" s="39"/>
      <c r="O1489" s="39"/>
    </row>
    <row r="1490" spans="1:15">
      <c r="A1490" s="39"/>
      <c r="B1490" s="39"/>
      <c r="C1490" s="39"/>
      <c r="D1490" s="39"/>
      <c r="E1490" s="39"/>
      <c r="F1490" s="39"/>
      <c r="G1490" s="39"/>
      <c r="H1490" s="39"/>
      <c r="I1490" s="39"/>
      <c r="J1490" s="39"/>
      <c r="K1490" s="39"/>
      <c r="L1490" s="39"/>
      <c r="M1490" s="39"/>
      <c r="N1490" s="39"/>
      <c r="O1490" s="39"/>
    </row>
    <row r="1491" spans="1:15">
      <c r="A1491" s="39"/>
      <c r="B1491" s="39"/>
      <c r="C1491" s="39"/>
      <c r="D1491" s="39"/>
      <c r="E1491" s="39"/>
      <c r="F1491" s="39"/>
      <c r="G1491" s="39"/>
      <c r="H1491" s="39"/>
      <c r="I1491" s="39"/>
      <c r="J1491" s="39"/>
      <c r="K1491" s="39"/>
      <c r="L1491" s="39"/>
      <c r="M1491" s="39"/>
      <c r="N1491" s="39"/>
      <c r="O1491" s="39"/>
    </row>
    <row r="1492" spans="1:15">
      <c r="A1492" s="39"/>
      <c r="B1492" s="39"/>
      <c r="C1492" s="39"/>
      <c r="D1492" s="39"/>
      <c r="E1492" s="39"/>
      <c r="F1492" s="39"/>
      <c r="G1492" s="39"/>
      <c r="H1492" s="39"/>
      <c r="I1492" s="39"/>
      <c r="J1492" s="39"/>
      <c r="K1492" s="39"/>
      <c r="L1492" s="39"/>
      <c r="M1492" s="39"/>
      <c r="N1492" s="39"/>
      <c r="O1492" s="39"/>
    </row>
    <row r="1493" spans="1:15">
      <c r="A1493" s="39"/>
      <c r="B1493" s="39"/>
      <c r="C1493" s="39"/>
      <c r="D1493" s="39"/>
      <c r="E1493" s="39"/>
      <c r="F1493" s="39"/>
      <c r="G1493" s="39"/>
      <c r="H1493" s="39"/>
      <c r="I1493" s="39"/>
      <c r="J1493" s="39"/>
      <c r="K1493" s="39"/>
      <c r="L1493" s="39"/>
      <c r="M1493" s="39"/>
      <c r="N1493" s="39"/>
      <c r="O1493" s="39"/>
    </row>
    <row r="1494" spans="1:15">
      <c r="A1494" s="39"/>
      <c r="B1494" s="39"/>
      <c r="C1494" s="39"/>
      <c r="D1494" s="39"/>
      <c r="E1494" s="39"/>
      <c r="F1494" s="39"/>
      <c r="G1494" s="39"/>
      <c r="H1494" s="39"/>
      <c r="I1494" s="39"/>
      <c r="J1494" s="39"/>
      <c r="K1494" s="39"/>
      <c r="L1494" s="39"/>
      <c r="M1494" s="39"/>
      <c r="N1494" s="39"/>
      <c r="O1494" s="39"/>
    </row>
    <row r="1495" spans="1:15">
      <c r="A1495" s="39"/>
      <c r="B1495" s="39"/>
      <c r="C1495" s="39"/>
      <c r="D1495" s="39"/>
      <c r="E1495" s="39"/>
      <c r="F1495" s="39"/>
      <c r="G1495" s="39"/>
      <c r="H1495" s="39"/>
      <c r="I1495" s="39"/>
      <c r="J1495" s="39"/>
      <c r="K1495" s="39"/>
      <c r="L1495" s="39"/>
      <c r="M1495" s="39"/>
      <c r="N1495" s="39"/>
      <c r="O1495" s="39"/>
    </row>
    <row r="1496" spans="1:15">
      <c r="A1496" s="39"/>
      <c r="B1496" s="39"/>
      <c r="C1496" s="39"/>
      <c r="D1496" s="39"/>
      <c r="E1496" s="39"/>
      <c r="F1496" s="39"/>
      <c r="G1496" s="39"/>
      <c r="H1496" s="39"/>
      <c r="I1496" s="39"/>
      <c r="J1496" s="39"/>
      <c r="K1496" s="39"/>
      <c r="L1496" s="39"/>
      <c r="M1496" s="39"/>
      <c r="N1496" s="39"/>
      <c r="O1496" s="39"/>
    </row>
    <row r="1497" spans="1:15">
      <c r="A1497" s="39"/>
      <c r="B1497" s="39"/>
      <c r="C1497" s="39"/>
      <c r="D1497" s="39"/>
      <c r="E1497" s="39"/>
      <c r="F1497" s="39"/>
      <c r="G1497" s="39"/>
      <c r="H1497" s="39"/>
      <c r="I1497" s="39"/>
      <c r="J1497" s="39"/>
      <c r="K1497" s="39"/>
      <c r="L1497" s="39"/>
      <c r="M1497" s="39"/>
      <c r="N1497" s="39"/>
      <c r="O1497" s="39"/>
    </row>
    <row r="1498" spans="1:15">
      <c r="A1498" s="39"/>
      <c r="B1498" s="39"/>
      <c r="C1498" s="39"/>
      <c r="D1498" s="39"/>
      <c r="E1498" s="39"/>
      <c r="F1498" s="39"/>
      <c r="G1498" s="39"/>
      <c r="H1498" s="39"/>
      <c r="I1498" s="39"/>
      <c r="J1498" s="39"/>
      <c r="K1498" s="39"/>
      <c r="L1498" s="39"/>
      <c r="M1498" s="39"/>
      <c r="N1498" s="39"/>
      <c r="O1498" s="39"/>
    </row>
    <row r="1499" spans="1:15">
      <c r="A1499" s="39"/>
      <c r="B1499" s="39"/>
      <c r="C1499" s="39"/>
      <c r="D1499" s="39"/>
      <c r="E1499" s="39"/>
      <c r="F1499" s="39"/>
      <c r="G1499" s="39"/>
      <c r="H1499" s="39"/>
      <c r="I1499" s="39"/>
      <c r="J1499" s="39"/>
      <c r="K1499" s="39"/>
      <c r="L1499" s="39"/>
      <c r="M1499" s="39"/>
      <c r="N1499" s="39"/>
      <c r="O1499" s="39"/>
    </row>
    <row r="1500" spans="1:15">
      <c r="A1500" s="39"/>
      <c r="B1500" s="39"/>
      <c r="C1500" s="39"/>
      <c r="D1500" s="39"/>
      <c r="E1500" s="39"/>
      <c r="F1500" s="39"/>
      <c r="G1500" s="39"/>
      <c r="H1500" s="39"/>
      <c r="I1500" s="39"/>
      <c r="J1500" s="39"/>
      <c r="K1500" s="39"/>
      <c r="L1500" s="39"/>
      <c r="M1500" s="39"/>
      <c r="N1500" s="39"/>
      <c r="O1500" s="39"/>
    </row>
    <row r="1501" spans="1:15">
      <c r="A1501" s="39"/>
      <c r="B1501" s="39"/>
      <c r="C1501" s="39"/>
      <c r="D1501" s="39"/>
      <c r="E1501" s="39"/>
      <c r="F1501" s="39"/>
      <c r="G1501" s="39"/>
      <c r="H1501" s="39"/>
      <c r="I1501" s="39"/>
      <c r="J1501" s="39"/>
      <c r="K1501" s="39"/>
      <c r="L1501" s="39"/>
      <c r="M1501" s="39"/>
      <c r="N1501" s="39"/>
      <c r="O1501" s="39"/>
    </row>
    <row r="1502" spans="1:15">
      <c r="A1502" s="39"/>
      <c r="B1502" s="39"/>
      <c r="C1502" s="39"/>
      <c r="D1502" s="39"/>
      <c r="E1502" s="39"/>
      <c r="F1502" s="39"/>
      <c r="G1502" s="39"/>
      <c r="H1502" s="39"/>
      <c r="I1502" s="39"/>
      <c r="J1502" s="39"/>
      <c r="K1502" s="39"/>
      <c r="L1502" s="39"/>
      <c r="M1502" s="39"/>
      <c r="N1502" s="39"/>
      <c r="O1502" s="39"/>
    </row>
    <row r="1503" spans="1:15">
      <c r="A1503" s="39"/>
      <c r="B1503" s="39"/>
      <c r="C1503" s="39"/>
      <c r="D1503" s="39"/>
      <c r="E1503" s="39"/>
      <c r="F1503" s="39"/>
      <c r="G1503" s="39"/>
      <c r="H1503" s="39"/>
      <c r="I1503" s="39"/>
      <c r="J1503" s="39"/>
      <c r="K1503" s="39"/>
      <c r="L1503" s="39"/>
      <c r="M1503" s="39"/>
      <c r="N1503" s="39"/>
      <c r="O1503" s="39"/>
    </row>
    <row r="1504" spans="1:15">
      <c r="A1504" s="39"/>
      <c r="B1504" s="39"/>
      <c r="C1504" s="39"/>
      <c r="D1504" s="39"/>
      <c r="E1504" s="39"/>
      <c r="F1504" s="39"/>
      <c r="G1504" s="39"/>
      <c r="H1504" s="39"/>
      <c r="I1504" s="39"/>
      <c r="J1504" s="39"/>
      <c r="K1504" s="39"/>
      <c r="L1504" s="39"/>
      <c r="M1504" s="39"/>
      <c r="N1504" s="39"/>
      <c r="O1504" s="39"/>
    </row>
    <row r="1505" spans="1:15">
      <c r="A1505" s="39"/>
      <c r="B1505" s="39"/>
      <c r="C1505" s="39"/>
      <c r="D1505" s="39"/>
      <c r="E1505" s="39"/>
      <c r="F1505" s="39"/>
      <c r="G1505" s="39"/>
      <c r="H1505" s="39"/>
      <c r="I1505" s="39"/>
      <c r="J1505" s="39"/>
      <c r="K1505" s="39"/>
      <c r="L1505" s="39"/>
      <c r="M1505" s="39"/>
      <c r="N1505" s="39"/>
      <c r="O1505" s="39"/>
    </row>
    <row r="1506" spans="1:15">
      <c r="A1506" s="39"/>
      <c r="B1506" s="39"/>
      <c r="C1506" s="39"/>
      <c r="D1506" s="39"/>
      <c r="E1506" s="39"/>
      <c r="F1506" s="39"/>
      <c r="G1506" s="39"/>
      <c r="H1506" s="39"/>
      <c r="I1506" s="39"/>
      <c r="J1506" s="39"/>
      <c r="K1506" s="39"/>
      <c r="L1506" s="39"/>
      <c r="M1506" s="39"/>
      <c r="N1506" s="39"/>
      <c r="O1506" s="39"/>
    </row>
    <row r="1507" spans="1:15">
      <c r="A1507" s="39"/>
      <c r="B1507" s="39"/>
      <c r="C1507" s="39"/>
      <c r="D1507" s="39"/>
      <c r="E1507" s="39"/>
      <c r="F1507" s="39"/>
      <c r="G1507" s="39"/>
      <c r="H1507" s="39"/>
      <c r="I1507" s="39"/>
      <c r="J1507" s="39"/>
      <c r="K1507" s="39"/>
      <c r="L1507" s="39"/>
      <c r="M1507" s="39"/>
      <c r="N1507" s="39"/>
      <c r="O1507" s="39"/>
    </row>
    <row r="1508" spans="1:15">
      <c r="A1508" s="39"/>
      <c r="B1508" s="39"/>
      <c r="C1508" s="39"/>
      <c r="D1508" s="39"/>
      <c r="E1508" s="39"/>
      <c r="F1508" s="39"/>
      <c r="G1508" s="39"/>
      <c r="H1508" s="39"/>
      <c r="I1508" s="39"/>
      <c r="J1508" s="39"/>
      <c r="K1508" s="39"/>
      <c r="L1508" s="39"/>
      <c r="M1508" s="39"/>
      <c r="N1508" s="39"/>
      <c r="O1508" s="39"/>
    </row>
    <row r="1509" spans="1:15">
      <c r="A1509" s="39"/>
      <c r="B1509" s="39"/>
      <c r="C1509" s="39"/>
      <c r="D1509" s="39"/>
      <c r="E1509" s="39"/>
      <c r="F1509" s="39"/>
      <c r="G1509" s="39"/>
      <c r="H1509" s="39"/>
      <c r="I1509" s="39"/>
      <c r="J1509" s="39"/>
      <c r="K1509" s="39"/>
      <c r="L1509" s="39"/>
      <c r="M1509" s="39"/>
      <c r="N1509" s="39"/>
      <c r="O1509" s="39"/>
    </row>
    <row r="1510" spans="1:15">
      <c r="A1510" s="39"/>
      <c r="B1510" s="39"/>
      <c r="C1510" s="39"/>
      <c r="D1510" s="39"/>
      <c r="E1510" s="39"/>
      <c r="F1510" s="39"/>
      <c r="G1510" s="39"/>
      <c r="H1510" s="39"/>
      <c r="I1510" s="39"/>
      <c r="J1510" s="39"/>
      <c r="K1510" s="39"/>
      <c r="L1510" s="39"/>
      <c r="M1510" s="39"/>
      <c r="N1510" s="39"/>
      <c r="O1510" s="39"/>
    </row>
    <row r="1511" spans="1:15">
      <c r="A1511" s="39"/>
      <c r="B1511" s="39"/>
      <c r="C1511" s="39"/>
      <c r="D1511" s="39"/>
      <c r="E1511" s="39"/>
      <c r="F1511" s="39"/>
      <c r="G1511" s="39"/>
      <c r="H1511" s="39"/>
      <c r="I1511" s="39"/>
      <c r="J1511" s="39"/>
      <c r="K1511" s="39"/>
      <c r="L1511" s="39"/>
      <c r="M1511" s="39"/>
      <c r="N1511" s="39"/>
      <c r="O1511" s="39"/>
    </row>
    <row r="1512" spans="1:15">
      <c r="A1512" s="39"/>
      <c r="B1512" s="39"/>
      <c r="C1512" s="39"/>
      <c r="D1512" s="39"/>
      <c r="E1512" s="39"/>
      <c r="F1512" s="39"/>
      <c r="G1512" s="39"/>
      <c r="H1512" s="39"/>
      <c r="I1512" s="39"/>
      <c r="J1512" s="39"/>
      <c r="K1512" s="39"/>
      <c r="L1512" s="39"/>
      <c r="M1512" s="39"/>
      <c r="N1512" s="39"/>
      <c r="O1512" s="39"/>
    </row>
    <row r="1513" spans="1:15">
      <c r="A1513" s="39"/>
      <c r="B1513" s="39"/>
      <c r="C1513" s="39"/>
      <c r="D1513" s="39"/>
      <c r="E1513" s="39"/>
      <c r="F1513" s="39"/>
      <c r="G1513" s="39"/>
      <c r="H1513" s="39"/>
      <c r="I1513" s="39"/>
      <c r="J1513" s="39"/>
      <c r="K1513" s="39"/>
      <c r="L1513" s="39"/>
      <c r="M1513" s="39"/>
      <c r="N1513" s="39"/>
      <c r="O1513" s="39"/>
    </row>
    <row r="1514" spans="1:15">
      <c r="A1514" s="39"/>
      <c r="B1514" s="39"/>
      <c r="C1514" s="39"/>
      <c r="D1514" s="39"/>
      <c r="E1514" s="39"/>
      <c r="F1514" s="39"/>
      <c r="G1514" s="39"/>
      <c r="H1514" s="39"/>
      <c r="I1514" s="39"/>
      <c r="J1514" s="39"/>
      <c r="K1514" s="39"/>
      <c r="L1514" s="39"/>
      <c r="M1514" s="39"/>
      <c r="N1514" s="39"/>
      <c r="O1514" s="39"/>
    </row>
    <row r="1515" spans="1:15">
      <c r="A1515" s="39"/>
      <c r="B1515" s="39"/>
      <c r="C1515" s="39"/>
      <c r="D1515" s="39"/>
      <c r="E1515" s="39"/>
      <c r="F1515" s="39"/>
      <c r="G1515" s="39"/>
      <c r="H1515" s="39"/>
      <c r="I1515" s="39"/>
      <c r="J1515" s="39"/>
      <c r="K1515" s="39"/>
      <c r="L1515" s="39"/>
      <c r="M1515" s="39"/>
      <c r="N1515" s="39"/>
      <c r="O1515" s="39"/>
    </row>
    <row r="1516" spans="1:15">
      <c r="A1516" s="39"/>
      <c r="B1516" s="39"/>
      <c r="C1516" s="39"/>
      <c r="D1516" s="39"/>
      <c r="E1516" s="39"/>
      <c r="F1516" s="39"/>
      <c r="G1516" s="39"/>
      <c r="H1516" s="39"/>
      <c r="I1516" s="39"/>
      <c r="J1516" s="39"/>
      <c r="K1516" s="39"/>
      <c r="L1516" s="39"/>
      <c r="M1516" s="39"/>
      <c r="N1516" s="39"/>
      <c r="O1516" s="39"/>
    </row>
    <row r="1517" spans="1:15">
      <c r="A1517" s="39"/>
      <c r="B1517" s="39"/>
      <c r="C1517" s="39"/>
      <c r="D1517" s="39"/>
      <c r="E1517" s="39"/>
      <c r="F1517" s="39"/>
      <c r="G1517" s="39"/>
      <c r="H1517" s="39"/>
      <c r="I1517" s="39"/>
      <c r="J1517" s="39"/>
      <c r="K1517" s="39"/>
      <c r="L1517" s="39"/>
      <c r="M1517" s="39"/>
      <c r="N1517" s="39"/>
      <c r="O1517" s="39"/>
    </row>
    <row r="1518" spans="1:15">
      <c r="A1518" s="39"/>
      <c r="B1518" s="39"/>
      <c r="C1518" s="39"/>
      <c r="D1518" s="39"/>
      <c r="E1518" s="39"/>
      <c r="F1518" s="39"/>
      <c r="G1518" s="39"/>
      <c r="H1518" s="39"/>
      <c r="I1518" s="39"/>
      <c r="J1518" s="39"/>
      <c r="K1518" s="39"/>
      <c r="L1518" s="39"/>
      <c r="M1518" s="39"/>
      <c r="N1518" s="39"/>
      <c r="O1518" s="39"/>
    </row>
    <row r="1519" spans="1:15">
      <c r="A1519" s="39"/>
      <c r="B1519" s="39"/>
      <c r="C1519" s="39"/>
      <c r="D1519" s="39"/>
      <c r="E1519" s="39"/>
      <c r="F1519" s="39"/>
      <c r="G1519" s="39"/>
      <c r="H1519" s="39"/>
      <c r="I1519" s="39"/>
      <c r="J1519" s="39"/>
      <c r="K1519" s="39"/>
      <c r="L1519" s="39"/>
      <c r="M1519" s="39"/>
      <c r="N1519" s="39"/>
      <c r="O1519" s="39"/>
    </row>
    <row r="1520" spans="1:15">
      <c r="A1520" s="39"/>
      <c r="B1520" s="39"/>
      <c r="C1520" s="39"/>
      <c r="D1520" s="39"/>
      <c r="E1520" s="39"/>
      <c r="F1520" s="39"/>
      <c r="G1520" s="39"/>
      <c r="H1520" s="39"/>
      <c r="I1520" s="39"/>
      <c r="J1520" s="39"/>
      <c r="K1520" s="39"/>
      <c r="L1520" s="39"/>
      <c r="M1520" s="39"/>
      <c r="N1520" s="39"/>
      <c r="O1520" s="39"/>
    </row>
    <row r="1521" spans="1:15">
      <c r="A1521" s="39"/>
      <c r="B1521" s="39"/>
      <c r="C1521" s="39"/>
      <c r="D1521" s="39"/>
      <c r="E1521" s="39"/>
      <c r="F1521" s="39"/>
      <c r="G1521" s="39"/>
      <c r="H1521" s="39"/>
      <c r="I1521" s="39"/>
      <c r="J1521" s="39"/>
      <c r="K1521" s="39"/>
      <c r="L1521" s="39"/>
      <c r="M1521" s="39"/>
      <c r="N1521" s="39"/>
      <c r="O1521" s="39"/>
    </row>
    <row r="1522" spans="1:15">
      <c r="A1522" s="39"/>
      <c r="B1522" s="39"/>
      <c r="C1522" s="39"/>
      <c r="D1522" s="39"/>
      <c r="E1522" s="39"/>
      <c r="F1522" s="39"/>
      <c r="G1522" s="39"/>
      <c r="H1522" s="39"/>
      <c r="I1522" s="39"/>
      <c r="J1522" s="39"/>
      <c r="K1522" s="39"/>
      <c r="L1522" s="39"/>
      <c r="M1522" s="39"/>
      <c r="N1522" s="39"/>
      <c r="O1522" s="39"/>
    </row>
    <row r="1523" spans="1:15">
      <c r="A1523" s="39"/>
      <c r="B1523" s="39"/>
      <c r="C1523" s="39"/>
      <c r="D1523" s="39"/>
      <c r="E1523" s="39"/>
      <c r="F1523" s="39"/>
      <c r="G1523" s="39"/>
      <c r="H1523" s="39"/>
      <c r="I1523" s="39"/>
      <c r="J1523" s="39"/>
      <c r="K1523" s="39"/>
      <c r="L1523" s="39"/>
      <c r="M1523" s="39"/>
      <c r="N1523" s="39"/>
      <c r="O1523" s="39"/>
    </row>
    <row r="1524" spans="1:15">
      <c r="A1524" s="39"/>
      <c r="B1524" s="39"/>
      <c r="C1524" s="39"/>
      <c r="D1524" s="39"/>
      <c r="E1524" s="39"/>
      <c r="F1524" s="39"/>
      <c r="G1524" s="39"/>
      <c r="H1524" s="39"/>
      <c r="I1524" s="39"/>
      <c r="J1524" s="39"/>
      <c r="K1524" s="39"/>
      <c r="L1524" s="39"/>
      <c r="M1524" s="39"/>
      <c r="N1524" s="39"/>
      <c r="O1524" s="39"/>
    </row>
    <row r="1525" spans="1:15">
      <c r="A1525" s="39"/>
      <c r="B1525" s="39"/>
      <c r="C1525" s="39"/>
      <c r="D1525" s="39"/>
      <c r="E1525" s="39"/>
      <c r="F1525" s="39"/>
      <c r="G1525" s="39"/>
      <c r="H1525" s="39"/>
      <c r="I1525" s="39"/>
      <c r="J1525" s="39"/>
      <c r="K1525" s="39"/>
      <c r="L1525" s="39"/>
      <c r="M1525" s="39"/>
      <c r="N1525" s="39"/>
      <c r="O1525" s="39"/>
    </row>
    <row r="1526" spans="1:15">
      <c r="A1526" s="39"/>
      <c r="B1526" s="39"/>
      <c r="C1526" s="39"/>
      <c r="D1526" s="39"/>
      <c r="E1526" s="39"/>
      <c r="F1526" s="39"/>
      <c r="G1526" s="39"/>
      <c r="H1526" s="39"/>
      <c r="I1526" s="39"/>
      <c r="J1526" s="39"/>
      <c r="K1526" s="39"/>
      <c r="L1526" s="39"/>
      <c r="M1526" s="39"/>
      <c r="N1526" s="39"/>
      <c r="O1526" s="39"/>
    </row>
    <row r="1527" spans="1:15">
      <c r="A1527" s="39"/>
      <c r="B1527" s="39"/>
      <c r="C1527" s="39"/>
      <c r="D1527" s="39"/>
      <c r="E1527" s="39"/>
      <c r="F1527" s="39"/>
      <c r="G1527" s="39"/>
      <c r="H1527" s="39"/>
      <c r="I1527" s="39"/>
      <c r="J1527" s="39"/>
      <c r="K1527" s="39"/>
      <c r="L1527" s="39"/>
      <c r="M1527" s="39"/>
      <c r="N1527" s="39"/>
      <c r="O1527" s="39"/>
    </row>
    <row r="1528" spans="1:15">
      <c r="A1528" s="39"/>
      <c r="B1528" s="39"/>
      <c r="C1528" s="39"/>
      <c r="D1528" s="39"/>
      <c r="E1528" s="39"/>
      <c r="F1528" s="39"/>
      <c r="G1528" s="39"/>
      <c r="H1528" s="39"/>
      <c r="I1528" s="39"/>
      <c r="J1528" s="39"/>
      <c r="K1528" s="39"/>
      <c r="L1528" s="39"/>
      <c r="M1528" s="39"/>
      <c r="N1528" s="39"/>
      <c r="O1528" s="39"/>
    </row>
    <row r="1529" spans="1:15">
      <c r="A1529" s="39"/>
      <c r="B1529" s="39"/>
      <c r="C1529" s="39"/>
      <c r="D1529" s="39"/>
      <c r="E1529" s="39"/>
      <c r="F1529" s="39"/>
      <c r="G1529" s="39"/>
      <c r="H1529" s="39"/>
      <c r="I1529" s="39"/>
      <c r="J1529" s="39"/>
      <c r="K1529" s="39"/>
      <c r="L1529" s="39"/>
      <c r="M1529" s="39"/>
      <c r="N1529" s="39"/>
      <c r="O1529" s="39"/>
    </row>
    <row r="1530" spans="1:15">
      <c r="A1530" s="39"/>
      <c r="B1530" s="39"/>
      <c r="C1530" s="39"/>
      <c r="D1530" s="39"/>
      <c r="E1530" s="39"/>
      <c r="F1530" s="39"/>
      <c r="G1530" s="39"/>
      <c r="H1530" s="39"/>
      <c r="I1530" s="39"/>
      <c r="J1530" s="39"/>
      <c r="K1530" s="39"/>
      <c r="L1530" s="39"/>
      <c r="M1530" s="39"/>
      <c r="N1530" s="39"/>
      <c r="O1530" s="39"/>
    </row>
    <row r="1531" spans="1:15">
      <c r="A1531" s="39"/>
      <c r="B1531" s="39"/>
      <c r="C1531" s="39"/>
      <c r="D1531" s="39"/>
      <c r="E1531" s="39"/>
      <c r="F1531" s="39"/>
      <c r="G1531" s="39"/>
      <c r="H1531" s="39"/>
      <c r="I1531" s="39"/>
      <c r="J1531" s="39"/>
      <c r="K1531" s="39"/>
      <c r="L1531" s="39"/>
      <c r="M1531" s="39"/>
      <c r="N1531" s="39"/>
      <c r="O1531" s="39"/>
    </row>
    <row r="1532" spans="1:15">
      <c r="A1532" s="39"/>
      <c r="B1532" s="39"/>
      <c r="C1532" s="39"/>
      <c r="D1532" s="39"/>
      <c r="E1532" s="39"/>
      <c r="F1532" s="39"/>
      <c r="G1532" s="39"/>
      <c r="H1532" s="39"/>
      <c r="I1532" s="39"/>
      <c r="J1532" s="39"/>
      <c r="K1532" s="39"/>
      <c r="L1532" s="39"/>
      <c r="M1532" s="39"/>
      <c r="N1532" s="39"/>
      <c r="O1532" s="39"/>
    </row>
    <row r="1533" spans="1:15">
      <c r="A1533" s="39"/>
      <c r="B1533" s="39"/>
      <c r="C1533" s="39"/>
      <c r="D1533" s="39"/>
      <c r="E1533" s="39"/>
      <c r="F1533" s="39"/>
      <c r="G1533" s="39"/>
      <c r="H1533" s="39"/>
      <c r="I1533" s="39"/>
      <c r="J1533" s="39"/>
      <c r="K1533" s="39"/>
      <c r="L1533" s="39"/>
      <c r="M1533" s="39"/>
      <c r="N1533" s="39"/>
      <c r="O1533" s="39"/>
    </row>
    <row r="1534" spans="1:15">
      <c r="A1534" s="39"/>
      <c r="B1534" s="39"/>
      <c r="C1534" s="39"/>
      <c r="D1534" s="39"/>
      <c r="E1534" s="39"/>
      <c r="F1534" s="39"/>
      <c r="G1534" s="39"/>
      <c r="H1534" s="39"/>
      <c r="I1534" s="39"/>
      <c r="J1534" s="39"/>
      <c r="K1534" s="39"/>
      <c r="L1534" s="39"/>
      <c r="M1534" s="39"/>
      <c r="N1534" s="39"/>
      <c r="O1534" s="39"/>
    </row>
    <row r="1535" spans="1:15">
      <c r="A1535" s="39"/>
      <c r="B1535" s="39"/>
      <c r="C1535" s="39"/>
      <c r="D1535" s="39"/>
      <c r="E1535" s="39"/>
      <c r="F1535" s="39"/>
      <c r="G1535" s="39"/>
      <c r="H1535" s="39"/>
      <c r="I1535" s="39"/>
      <c r="J1535" s="39"/>
      <c r="K1535" s="39"/>
      <c r="L1535" s="39"/>
      <c r="M1535" s="39"/>
      <c r="N1535" s="39"/>
      <c r="O1535" s="39"/>
    </row>
    <row r="1536" spans="1:15">
      <c r="A1536" s="39"/>
      <c r="B1536" s="39"/>
      <c r="C1536" s="39"/>
      <c r="D1536" s="39"/>
      <c r="E1536" s="39"/>
      <c r="F1536" s="39"/>
      <c r="G1536" s="39"/>
      <c r="H1536" s="39"/>
      <c r="I1536" s="39"/>
      <c r="J1536" s="39"/>
      <c r="K1536" s="39"/>
      <c r="L1536" s="39"/>
      <c r="M1536" s="39"/>
      <c r="N1536" s="39"/>
      <c r="O1536" s="39"/>
    </row>
    <row r="1537" spans="1:15">
      <c r="A1537" s="39"/>
      <c r="B1537" s="39"/>
      <c r="C1537" s="39"/>
      <c r="D1537" s="39"/>
      <c r="E1537" s="39"/>
      <c r="F1537" s="39"/>
      <c r="G1537" s="39"/>
      <c r="H1537" s="39"/>
      <c r="I1537" s="39"/>
      <c r="J1537" s="39"/>
      <c r="K1537" s="39"/>
      <c r="L1537" s="39"/>
      <c r="M1537" s="39"/>
      <c r="N1537" s="39"/>
      <c r="O1537" s="39"/>
    </row>
    <row r="1538" spans="1:15">
      <c r="A1538" s="39"/>
      <c r="B1538" s="39"/>
      <c r="C1538" s="39"/>
      <c r="D1538" s="39"/>
      <c r="E1538" s="39"/>
      <c r="F1538" s="39"/>
      <c r="G1538" s="39"/>
      <c r="H1538" s="39"/>
      <c r="I1538" s="39"/>
      <c r="J1538" s="39"/>
      <c r="K1538" s="39"/>
      <c r="L1538" s="39"/>
      <c r="M1538" s="39"/>
      <c r="N1538" s="39"/>
      <c r="O1538" s="39"/>
    </row>
    <row r="1539" spans="1:15">
      <c r="A1539" s="39"/>
      <c r="B1539" s="39"/>
      <c r="C1539" s="39"/>
      <c r="D1539" s="39"/>
      <c r="E1539" s="39"/>
      <c r="F1539" s="39"/>
      <c r="G1539" s="39"/>
      <c r="H1539" s="39"/>
      <c r="I1539" s="39"/>
      <c r="J1539" s="39"/>
      <c r="K1539" s="39"/>
      <c r="L1539" s="39"/>
      <c r="M1539" s="39"/>
      <c r="N1539" s="39"/>
      <c r="O1539" s="39"/>
    </row>
    <row r="1540" spans="1:15">
      <c r="A1540" s="39"/>
      <c r="B1540" s="39"/>
      <c r="C1540" s="39"/>
      <c r="D1540" s="39"/>
      <c r="E1540" s="39"/>
      <c r="F1540" s="39"/>
      <c r="G1540" s="39"/>
      <c r="H1540" s="39"/>
      <c r="I1540" s="39"/>
      <c r="J1540" s="39"/>
      <c r="K1540" s="39"/>
      <c r="L1540" s="39"/>
      <c r="M1540" s="39"/>
      <c r="N1540" s="39"/>
      <c r="O1540" s="39"/>
    </row>
    <row r="1541" spans="1:15">
      <c r="A1541" s="39"/>
      <c r="B1541" s="39"/>
      <c r="C1541" s="39"/>
      <c r="D1541" s="39"/>
      <c r="E1541" s="39"/>
      <c r="F1541" s="39"/>
      <c r="G1541" s="39"/>
      <c r="H1541" s="39"/>
      <c r="I1541" s="39"/>
      <c r="J1541" s="39"/>
      <c r="K1541" s="39"/>
      <c r="L1541" s="39"/>
      <c r="M1541" s="39"/>
      <c r="N1541" s="39"/>
      <c r="O1541" s="39"/>
    </row>
    <row r="1542" spans="1:15">
      <c r="A1542" s="39"/>
      <c r="B1542" s="39"/>
      <c r="C1542" s="39"/>
      <c r="D1542" s="39"/>
      <c r="E1542" s="39"/>
      <c r="F1542" s="39"/>
      <c r="G1542" s="39"/>
      <c r="H1542" s="39"/>
      <c r="I1542" s="39"/>
      <c r="J1542" s="39"/>
      <c r="K1542" s="39"/>
      <c r="L1542" s="39"/>
      <c r="M1542" s="39"/>
      <c r="N1542" s="39"/>
      <c r="O1542" s="39"/>
    </row>
    <row r="1543" spans="1:15">
      <c r="A1543" s="39"/>
      <c r="B1543" s="39"/>
      <c r="C1543" s="39"/>
      <c r="D1543" s="39"/>
      <c r="E1543" s="39"/>
      <c r="F1543" s="39"/>
      <c r="G1543" s="39"/>
      <c r="H1543" s="39"/>
      <c r="I1543" s="39"/>
      <c r="J1543" s="39"/>
      <c r="K1543" s="39"/>
      <c r="L1543" s="39"/>
      <c r="M1543" s="39"/>
      <c r="N1543" s="39"/>
      <c r="O1543" s="39"/>
    </row>
    <row r="1544" spans="1:15">
      <c r="A1544" s="39"/>
      <c r="B1544" s="39"/>
      <c r="C1544" s="39"/>
      <c r="D1544" s="39"/>
      <c r="E1544" s="39"/>
      <c r="F1544" s="39"/>
      <c r="G1544" s="39"/>
      <c r="H1544" s="39"/>
      <c r="I1544" s="39"/>
      <c r="J1544" s="39"/>
      <c r="K1544" s="39"/>
      <c r="L1544" s="39"/>
      <c r="M1544" s="39"/>
      <c r="N1544" s="39"/>
      <c r="O1544" s="39"/>
    </row>
    <row r="1545" spans="1:15">
      <c r="A1545" s="39"/>
      <c r="B1545" s="39"/>
      <c r="C1545" s="39"/>
      <c r="D1545" s="39"/>
      <c r="E1545" s="39"/>
      <c r="F1545" s="39"/>
      <c r="G1545" s="39"/>
      <c r="H1545" s="39"/>
      <c r="I1545" s="39"/>
      <c r="J1545" s="39"/>
      <c r="K1545" s="39"/>
      <c r="L1545" s="39"/>
      <c r="M1545" s="39"/>
      <c r="N1545" s="39"/>
      <c r="O1545" s="39"/>
    </row>
    <row r="1546" spans="1:15">
      <c r="A1546" s="39"/>
      <c r="B1546" s="39"/>
      <c r="C1546" s="39"/>
      <c r="D1546" s="39"/>
      <c r="E1546" s="39"/>
      <c r="F1546" s="39"/>
      <c r="G1546" s="39"/>
      <c r="H1546" s="39"/>
      <c r="I1546" s="39"/>
      <c r="J1546" s="39"/>
      <c r="K1546" s="39"/>
      <c r="L1546" s="39"/>
      <c r="M1546" s="39"/>
      <c r="N1546" s="39"/>
      <c r="O1546" s="39"/>
    </row>
    <row r="1547" spans="1:15">
      <c r="A1547" s="39"/>
      <c r="B1547" s="39"/>
      <c r="C1547" s="39"/>
      <c r="D1547" s="39"/>
      <c r="E1547" s="39"/>
      <c r="F1547" s="39"/>
      <c r="G1547" s="39"/>
      <c r="H1547" s="39"/>
      <c r="I1547" s="39"/>
      <c r="J1547" s="39"/>
      <c r="K1547" s="39"/>
      <c r="L1547" s="39"/>
      <c r="M1547" s="39"/>
      <c r="N1547" s="39"/>
      <c r="O1547" s="39"/>
    </row>
    <row r="1548" spans="1:15">
      <c r="A1548" s="39"/>
      <c r="B1548" s="39"/>
      <c r="C1548" s="39"/>
      <c r="D1548" s="39"/>
      <c r="E1548" s="39"/>
      <c r="F1548" s="39"/>
      <c r="G1548" s="39"/>
      <c r="H1548" s="39"/>
      <c r="I1548" s="39"/>
      <c r="J1548" s="39"/>
      <c r="K1548" s="39"/>
      <c r="L1548" s="39"/>
      <c r="M1548" s="39"/>
      <c r="N1548" s="39"/>
      <c r="O1548" s="39"/>
    </row>
    <row r="1549" spans="1:15">
      <c r="A1549" s="39"/>
      <c r="B1549" s="39"/>
      <c r="C1549" s="39"/>
      <c r="D1549" s="39"/>
      <c r="E1549" s="39"/>
      <c r="F1549" s="39"/>
      <c r="G1549" s="39"/>
      <c r="H1549" s="39"/>
      <c r="I1549" s="39"/>
      <c r="J1549" s="39"/>
      <c r="K1549" s="39"/>
      <c r="L1549" s="39"/>
      <c r="M1549" s="39"/>
      <c r="N1549" s="39"/>
      <c r="O1549" s="39"/>
    </row>
    <row r="1550" spans="1:15">
      <c r="A1550" s="39"/>
      <c r="B1550" s="39"/>
      <c r="C1550" s="39"/>
      <c r="D1550" s="39"/>
      <c r="E1550" s="39"/>
      <c r="F1550" s="39"/>
      <c r="G1550" s="39"/>
      <c r="H1550" s="39"/>
      <c r="I1550" s="39"/>
      <c r="J1550" s="39"/>
      <c r="K1550" s="39"/>
      <c r="L1550" s="39"/>
      <c r="M1550" s="39"/>
      <c r="N1550" s="39"/>
      <c r="O1550" s="39"/>
    </row>
    <row r="1551" spans="1:15">
      <c r="A1551" s="39"/>
      <c r="B1551" s="39"/>
      <c r="C1551" s="39"/>
      <c r="D1551" s="39"/>
      <c r="E1551" s="39"/>
      <c r="F1551" s="39"/>
      <c r="G1551" s="39"/>
      <c r="H1551" s="39"/>
      <c r="I1551" s="39"/>
      <c r="J1551" s="39"/>
      <c r="K1551" s="39"/>
      <c r="L1551" s="39"/>
      <c r="M1551" s="39"/>
      <c r="N1551" s="39"/>
      <c r="O1551" s="39"/>
    </row>
    <row r="1552" spans="1:15">
      <c r="A1552" s="39"/>
      <c r="B1552" s="39"/>
      <c r="C1552" s="39"/>
      <c r="D1552" s="39"/>
      <c r="E1552" s="39"/>
      <c r="F1552" s="39"/>
      <c r="G1552" s="39"/>
      <c r="H1552" s="39"/>
      <c r="I1552" s="39"/>
      <c r="J1552" s="39"/>
      <c r="K1552" s="39"/>
      <c r="L1552" s="39"/>
      <c r="M1552" s="39"/>
      <c r="N1552" s="39"/>
      <c r="O1552" s="39"/>
    </row>
    <row r="1553" spans="1:15">
      <c r="A1553" s="39"/>
      <c r="B1553" s="39"/>
      <c r="C1553" s="39"/>
      <c r="D1553" s="39"/>
      <c r="E1553" s="39"/>
      <c r="F1553" s="39"/>
      <c r="G1553" s="39"/>
      <c r="H1553" s="39"/>
      <c r="I1553" s="39"/>
      <c r="J1553" s="39"/>
      <c r="K1553" s="39"/>
      <c r="L1553" s="39"/>
      <c r="M1553" s="39"/>
      <c r="N1553" s="39"/>
      <c r="O1553" s="39"/>
    </row>
    <row r="1554" spans="1:15">
      <c r="A1554" s="39"/>
      <c r="B1554" s="39"/>
      <c r="C1554" s="39"/>
      <c r="D1554" s="39"/>
      <c r="E1554" s="39"/>
      <c r="F1554" s="39"/>
      <c r="G1554" s="39"/>
      <c r="H1554" s="39"/>
      <c r="I1554" s="39"/>
      <c r="J1554" s="39"/>
      <c r="K1554" s="39"/>
      <c r="L1554" s="39"/>
      <c r="M1554" s="39"/>
      <c r="N1554" s="39"/>
      <c r="O1554" s="39"/>
    </row>
    <row r="1555" spans="1:15">
      <c r="A1555" s="39"/>
      <c r="B1555" s="39"/>
      <c r="C1555" s="39"/>
      <c r="D1555" s="39"/>
      <c r="E1555" s="39"/>
      <c r="F1555" s="39"/>
      <c r="G1555" s="39"/>
      <c r="H1555" s="39"/>
      <c r="I1555" s="39"/>
      <c r="J1555" s="39"/>
      <c r="K1555" s="39"/>
      <c r="L1555" s="39"/>
      <c r="M1555" s="39"/>
      <c r="N1555" s="39"/>
      <c r="O1555" s="39"/>
    </row>
    <row r="1556" spans="1:15">
      <c r="A1556" s="39"/>
      <c r="B1556" s="39"/>
      <c r="C1556" s="39"/>
      <c r="D1556" s="39"/>
      <c r="E1556" s="39"/>
      <c r="F1556" s="39"/>
      <c r="G1556" s="39"/>
      <c r="H1556" s="39"/>
      <c r="I1556" s="39"/>
      <c r="J1556" s="39"/>
      <c r="K1556" s="39"/>
      <c r="L1556" s="39"/>
      <c r="M1556" s="39"/>
      <c r="N1556" s="39"/>
      <c r="O1556" s="39"/>
    </row>
    <row r="1557" spans="1:15">
      <c r="A1557" s="39"/>
      <c r="B1557" s="39"/>
      <c r="C1557" s="39"/>
      <c r="D1557" s="39"/>
      <c r="E1557" s="39"/>
      <c r="F1557" s="39"/>
      <c r="G1557" s="39"/>
      <c r="H1557" s="39"/>
      <c r="I1557" s="39"/>
      <c r="J1557" s="39"/>
      <c r="K1557" s="39"/>
      <c r="L1557" s="39"/>
      <c r="M1557" s="39"/>
      <c r="N1557" s="39"/>
      <c r="O1557" s="39"/>
    </row>
    <row r="1558" spans="1:15">
      <c r="A1558" s="39"/>
      <c r="B1558" s="39"/>
      <c r="C1558" s="39"/>
      <c r="D1558" s="39"/>
      <c r="E1558" s="39"/>
      <c r="F1558" s="39"/>
      <c r="G1558" s="39"/>
      <c r="H1558" s="39"/>
      <c r="I1558" s="39"/>
      <c r="J1558" s="39"/>
      <c r="K1558" s="39"/>
      <c r="L1558" s="39"/>
      <c r="M1558" s="39"/>
      <c r="N1558" s="39"/>
      <c r="O1558" s="39"/>
    </row>
    <row r="1559" spans="1:15">
      <c r="A1559" s="39"/>
      <c r="B1559" s="39"/>
      <c r="C1559" s="39"/>
      <c r="D1559" s="39"/>
      <c r="E1559" s="39"/>
      <c r="F1559" s="39"/>
      <c r="G1559" s="39"/>
      <c r="H1559" s="39"/>
      <c r="I1559" s="39"/>
      <c r="J1559" s="39"/>
      <c r="K1559" s="39"/>
      <c r="L1559" s="39"/>
      <c r="M1559" s="39"/>
      <c r="N1559" s="39"/>
      <c r="O1559" s="39"/>
    </row>
    <row r="1560" spans="1:15">
      <c r="A1560" s="39"/>
      <c r="B1560" s="39"/>
      <c r="C1560" s="39"/>
      <c r="D1560" s="39"/>
      <c r="E1560" s="39"/>
      <c r="F1560" s="39"/>
      <c r="G1560" s="39"/>
      <c r="H1560" s="39"/>
      <c r="I1560" s="39"/>
      <c r="J1560" s="39"/>
      <c r="K1560" s="39"/>
      <c r="L1560" s="39"/>
      <c r="M1560" s="39"/>
      <c r="N1560" s="39"/>
      <c r="O1560" s="39"/>
    </row>
    <row r="1561" spans="1:15">
      <c r="A1561" s="39"/>
      <c r="B1561" s="39"/>
      <c r="C1561" s="39"/>
      <c r="D1561" s="39"/>
      <c r="E1561" s="39"/>
      <c r="F1561" s="39"/>
      <c r="G1561" s="39"/>
      <c r="H1561" s="39"/>
      <c r="I1561" s="39"/>
      <c r="J1561" s="39"/>
      <c r="K1561" s="39"/>
      <c r="L1561" s="39"/>
      <c r="M1561" s="39"/>
      <c r="N1561" s="39"/>
      <c r="O1561" s="39"/>
    </row>
    <row r="1562" spans="1:15">
      <c r="A1562" s="39"/>
      <c r="B1562" s="39"/>
      <c r="C1562" s="39"/>
      <c r="D1562" s="39"/>
      <c r="E1562" s="39"/>
      <c r="F1562" s="39"/>
      <c r="G1562" s="39"/>
      <c r="H1562" s="39"/>
      <c r="I1562" s="39"/>
      <c r="J1562" s="39"/>
      <c r="K1562" s="39"/>
      <c r="L1562" s="39"/>
      <c r="M1562" s="39"/>
      <c r="N1562" s="39"/>
      <c r="O1562" s="39"/>
    </row>
    <row r="1563" spans="1:15">
      <c r="A1563" s="39"/>
      <c r="B1563" s="39"/>
      <c r="C1563" s="39"/>
      <c r="D1563" s="39"/>
      <c r="E1563" s="39"/>
      <c r="F1563" s="39"/>
      <c r="G1563" s="39"/>
      <c r="H1563" s="39"/>
      <c r="I1563" s="39"/>
      <c r="J1563" s="39"/>
      <c r="K1563" s="39"/>
      <c r="L1563" s="39"/>
      <c r="M1563" s="39"/>
      <c r="N1563" s="39"/>
      <c r="O1563" s="39"/>
    </row>
    <row r="1564" spans="1:15">
      <c r="A1564" s="39"/>
      <c r="B1564" s="39"/>
      <c r="C1564" s="39"/>
      <c r="D1564" s="39"/>
      <c r="E1564" s="39"/>
      <c r="F1564" s="39"/>
      <c r="G1564" s="39"/>
      <c r="H1564" s="39"/>
      <c r="I1564" s="39"/>
      <c r="J1564" s="39"/>
      <c r="K1564" s="39"/>
      <c r="L1564" s="39"/>
      <c r="M1564" s="39"/>
      <c r="N1564" s="39"/>
      <c r="O1564" s="39"/>
    </row>
    <row r="1565" spans="1:15">
      <c r="A1565" s="39"/>
      <c r="B1565" s="39"/>
      <c r="C1565" s="39"/>
      <c r="D1565" s="39"/>
      <c r="E1565" s="39"/>
      <c r="F1565" s="39"/>
      <c r="G1565" s="39"/>
      <c r="H1565" s="39"/>
      <c r="I1565" s="39"/>
      <c r="J1565" s="39"/>
      <c r="K1565" s="39"/>
      <c r="L1565" s="39"/>
      <c r="M1565" s="39"/>
      <c r="N1565" s="39"/>
      <c r="O1565" s="39"/>
    </row>
    <row r="1566" spans="1:15">
      <c r="A1566" s="39"/>
      <c r="B1566" s="39"/>
      <c r="C1566" s="39"/>
      <c r="D1566" s="39"/>
      <c r="E1566" s="39"/>
      <c r="F1566" s="39"/>
      <c r="G1566" s="39"/>
      <c r="H1566" s="39"/>
      <c r="I1566" s="39"/>
      <c r="J1566" s="39"/>
      <c r="K1566" s="39"/>
      <c r="L1566" s="39"/>
      <c r="M1566" s="39"/>
      <c r="N1566" s="39"/>
      <c r="O1566" s="39"/>
    </row>
    <row r="1567" spans="1:15">
      <c r="A1567" s="39"/>
      <c r="B1567" s="39"/>
      <c r="C1567" s="39"/>
      <c r="D1567" s="39"/>
      <c r="E1567" s="39"/>
      <c r="F1567" s="39"/>
      <c r="G1567" s="39"/>
      <c r="H1567" s="39"/>
      <c r="I1567" s="39"/>
      <c r="J1567" s="39"/>
      <c r="K1567" s="39"/>
      <c r="L1567" s="39"/>
      <c r="M1567" s="39"/>
      <c r="N1567" s="39"/>
      <c r="O1567" s="39"/>
    </row>
    <row r="1568" spans="1:15">
      <c r="A1568" s="39"/>
      <c r="B1568" s="39"/>
      <c r="C1568" s="39"/>
      <c r="D1568" s="39"/>
      <c r="E1568" s="39"/>
      <c r="F1568" s="39"/>
      <c r="G1568" s="39"/>
      <c r="H1568" s="39"/>
      <c r="I1568" s="39"/>
      <c r="J1568" s="39"/>
      <c r="K1568" s="39"/>
      <c r="L1568" s="39"/>
      <c r="M1568" s="39"/>
      <c r="N1568" s="39"/>
      <c r="O1568" s="39"/>
    </row>
    <row r="1569" spans="1:15">
      <c r="A1569" s="39"/>
      <c r="B1569" s="39"/>
      <c r="C1569" s="39"/>
      <c r="D1569" s="39"/>
      <c r="E1569" s="39"/>
      <c r="F1569" s="39"/>
      <c r="G1569" s="39"/>
      <c r="H1569" s="39"/>
      <c r="I1569" s="39"/>
      <c r="J1569" s="39"/>
      <c r="K1569" s="39"/>
      <c r="L1569" s="39"/>
      <c r="M1569" s="39"/>
      <c r="N1569" s="39"/>
      <c r="O1569" s="39"/>
    </row>
    <row r="1570" spans="1:15">
      <c r="A1570" s="39"/>
      <c r="B1570" s="39"/>
      <c r="C1570" s="39"/>
      <c r="D1570" s="39"/>
      <c r="E1570" s="39"/>
      <c r="F1570" s="39"/>
      <c r="G1570" s="39"/>
      <c r="H1570" s="39"/>
      <c r="I1570" s="39"/>
      <c r="J1570" s="39"/>
      <c r="K1570" s="39"/>
      <c r="L1570" s="39"/>
      <c r="M1570" s="39"/>
      <c r="N1570" s="39"/>
      <c r="O1570" s="39"/>
    </row>
    <row r="1571" spans="1:15">
      <c r="A1571" s="39"/>
      <c r="B1571" s="39"/>
      <c r="C1571" s="39"/>
      <c r="D1571" s="39"/>
      <c r="E1571" s="39"/>
      <c r="F1571" s="39"/>
      <c r="G1571" s="39"/>
      <c r="H1571" s="39"/>
      <c r="I1571" s="39"/>
      <c r="J1571" s="39"/>
      <c r="K1571" s="39"/>
      <c r="L1571" s="39"/>
      <c r="M1571" s="39"/>
      <c r="N1571" s="39"/>
      <c r="O1571" s="39"/>
    </row>
    <row r="1572" spans="1:15">
      <c r="A1572" s="39"/>
      <c r="B1572" s="39"/>
      <c r="C1572" s="39"/>
      <c r="D1572" s="39"/>
      <c r="E1572" s="39"/>
      <c r="F1572" s="39"/>
      <c r="G1572" s="39"/>
      <c r="H1572" s="39"/>
      <c r="I1572" s="39"/>
      <c r="J1572" s="39"/>
      <c r="K1572" s="39"/>
      <c r="L1572" s="39"/>
      <c r="M1572" s="39"/>
      <c r="N1572" s="39"/>
      <c r="O1572" s="39"/>
    </row>
    <row r="1573" spans="1:15">
      <c r="A1573" s="39"/>
      <c r="B1573" s="39"/>
      <c r="C1573" s="39"/>
      <c r="D1573" s="39"/>
      <c r="E1573" s="39"/>
      <c r="F1573" s="39"/>
      <c r="G1573" s="39"/>
      <c r="H1573" s="39"/>
      <c r="I1573" s="39"/>
      <c r="J1573" s="39"/>
      <c r="K1573" s="39"/>
      <c r="L1573" s="39"/>
      <c r="M1573" s="39"/>
      <c r="N1573" s="39"/>
      <c r="O1573" s="39"/>
    </row>
    <row r="1574" spans="1:15">
      <c r="A1574" s="39"/>
      <c r="B1574" s="39"/>
      <c r="C1574" s="39"/>
      <c r="D1574" s="39"/>
      <c r="E1574" s="39"/>
      <c r="F1574" s="39"/>
      <c r="G1574" s="39"/>
      <c r="H1574" s="39"/>
      <c r="I1574" s="39"/>
      <c r="J1574" s="39"/>
      <c r="K1574" s="39"/>
      <c r="L1574" s="39"/>
      <c r="M1574" s="39"/>
      <c r="N1574" s="39"/>
      <c r="O1574" s="39"/>
    </row>
    <row r="1575" spans="1:15">
      <c r="A1575" s="39"/>
      <c r="B1575" s="39"/>
      <c r="C1575" s="39"/>
      <c r="D1575" s="39"/>
      <c r="E1575" s="39"/>
      <c r="F1575" s="39"/>
      <c r="G1575" s="39"/>
      <c r="H1575" s="39"/>
      <c r="I1575" s="39"/>
      <c r="J1575" s="39"/>
      <c r="K1575" s="39"/>
      <c r="L1575" s="39"/>
      <c r="M1575" s="39"/>
      <c r="N1575" s="39"/>
      <c r="O1575" s="39"/>
    </row>
    <row r="1576" spans="1:15">
      <c r="A1576" s="39"/>
      <c r="B1576" s="39"/>
      <c r="C1576" s="39"/>
      <c r="D1576" s="39"/>
      <c r="E1576" s="39"/>
      <c r="F1576" s="39"/>
      <c r="G1576" s="39"/>
      <c r="H1576" s="39"/>
      <c r="I1576" s="39"/>
      <c r="J1576" s="39"/>
      <c r="K1576" s="39"/>
      <c r="L1576" s="39"/>
      <c r="M1576" s="39"/>
      <c r="N1576" s="39"/>
      <c r="O1576" s="39"/>
    </row>
    <row r="1577" spans="1:15">
      <c r="A1577" s="39"/>
      <c r="B1577" s="39"/>
      <c r="C1577" s="39"/>
      <c r="D1577" s="39"/>
      <c r="E1577" s="39"/>
      <c r="F1577" s="39"/>
      <c r="G1577" s="39"/>
      <c r="H1577" s="39"/>
      <c r="I1577" s="39"/>
      <c r="J1577" s="39"/>
      <c r="K1577" s="39"/>
      <c r="L1577" s="39"/>
      <c r="M1577" s="39"/>
      <c r="N1577" s="39"/>
      <c r="O1577" s="39"/>
    </row>
    <row r="1578" spans="1:15">
      <c r="A1578" s="39"/>
      <c r="B1578" s="39"/>
      <c r="C1578" s="39"/>
      <c r="D1578" s="39"/>
      <c r="E1578" s="39"/>
      <c r="F1578" s="39"/>
      <c r="G1578" s="39"/>
      <c r="H1578" s="39"/>
      <c r="I1578" s="39"/>
      <c r="J1578" s="39"/>
      <c r="K1578" s="39"/>
      <c r="L1578" s="39"/>
      <c r="M1578" s="39"/>
      <c r="N1578" s="39"/>
      <c r="O1578" s="39"/>
    </row>
    <row r="1579" spans="1:15">
      <c r="A1579" s="39"/>
      <c r="B1579" s="39"/>
      <c r="C1579" s="39"/>
      <c r="D1579" s="39"/>
      <c r="E1579" s="39"/>
      <c r="F1579" s="39"/>
      <c r="G1579" s="39"/>
      <c r="H1579" s="39"/>
      <c r="I1579" s="39"/>
      <c r="J1579" s="39"/>
      <c r="K1579" s="39"/>
      <c r="L1579" s="39"/>
      <c r="M1579" s="39"/>
      <c r="N1579" s="39"/>
      <c r="O1579" s="39"/>
    </row>
    <row r="1580" spans="1:15">
      <c r="A1580" s="39"/>
      <c r="B1580" s="39"/>
      <c r="C1580" s="39"/>
      <c r="D1580" s="39"/>
      <c r="E1580" s="39"/>
      <c r="F1580" s="39"/>
      <c r="G1580" s="39"/>
      <c r="H1580" s="39"/>
      <c r="I1580" s="39"/>
      <c r="J1580" s="39"/>
      <c r="K1580" s="39"/>
      <c r="L1580" s="39"/>
      <c r="M1580" s="39"/>
      <c r="N1580" s="39"/>
      <c r="O1580" s="39"/>
    </row>
    <row r="1581" spans="1:15">
      <c r="A1581" s="39"/>
      <c r="B1581" s="39"/>
      <c r="C1581" s="39"/>
      <c r="D1581" s="39"/>
      <c r="E1581" s="39"/>
      <c r="F1581" s="39"/>
      <c r="G1581" s="39"/>
      <c r="H1581" s="39"/>
      <c r="I1581" s="39"/>
      <c r="J1581" s="39"/>
      <c r="K1581" s="39"/>
      <c r="L1581" s="39"/>
      <c r="M1581" s="39"/>
      <c r="N1581" s="39"/>
      <c r="O1581" s="39"/>
    </row>
    <row r="1582" spans="1:15">
      <c r="A1582" s="39"/>
      <c r="B1582" s="39"/>
      <c r="C1582" s="39"/>
      <c r="D1582" s="39"/>
      <c r="E1582" s="39"/>
      <c r="F1582" s="39"/>
      <c r="G1582" s="39"/>
      <c r="H1582" s="39"/>
      <c r="I1582" s="39"/>
      <c r="J1582" s="39"/>
      <c r="K1582" s="39"/>
      <c r="L1582" s="39"/>
      <c r="M1582" s="39"/>
      <c r="N1582" s="39"/>
      <c r="O1582" s="39"/>
    </row>
    <row r="1583" spans="1:15">
      <c r="A1583" s="39"/>
      <c r="B1583" s="39"/>
      <c r="C1583" s="39"/>
      <c r="D1583" s="39"/>
      <c r="E1583" s="39"/>
      <c r="F1583" s="39"/>
      <c r="G1583" s="39"/>
      <c r="H1583" s="39"/>
      <c r="I1583" s="39"/>
      <c r="J1583" s="39"/>
      <c r="K1583" s="39"/>
      <c r="L1583" s="39"/>
      <c r="M1583" s="39"/>
      <c r="N1583" s="39"/>
      <c r="O1583" s="39"/>
    </row>
    <row r="1584" spans="1:15">
      <c r="A1584" s="39"/>
      <c r="B1584" s="39"/>
      <c r="C1584" s="39"/>
      <c r="D1584" s="39"/>
      <c r="E1584" s="39"/>
      <c r="F1584" s="39"/>
      <c r="G1584" s="39"/>
      <c r="H1584" s="39"/>
      <c r="I1584" s="39"/>
      <c r="J1584" s="39"/>
      <c r="K1584" s="39"/>
      <c r="L1584" s="39"/>
      <c r="M1584" s="39"/>
      <c r="N1584" s="39"/>
      <c r="O1584" s="39"/>
    </row>
    <row r="1585" spans="1:15">
      <c r="A1585" s="39"/>
      <c r="B1585" s="39"/>
      <c r="C1585" s="39"/>
      <c r="D1585" s="39"/>
      <c r="E1585" s="39"/>
      <c r="F1585" s="39"/>
      <c r="G1585" s="39"/>
      <c r="H1585" s="39"/>
      <c r="I1585" s="39"/>
      <c r="J1585" s="39"/>
      <c r="K1585" s="39"/>
      <c r="L1585" s="39"/>
      <c r="M1585" s="39"/>
      <c r="N1585" s="39"/>
      <c r="O1585" s="39"/>
    </row>
    <row r="1586" spans="1:15">
      <c r="A1586" s="39"/>
      <c r="B1586" s="39"/>
      <c r="C1586" s="39"/>
      <c r="D1586" s="39"/>
      <c r="E1586" s="39"/>
      <c r="F1586" s="39"/>
      <c r="G1586" s="39"/>
      <c r="H1586" s="39"/>
      <c r="I1586" s="39"/>
      <c r="J1586" s="39"/>
      <c r="K1586" s="39"/>
      <c r="L1586" s="39"/>
      <c r="M1586" s="39"/>
      <c r="N1586" s="39"/>
      <c r="O1586" s="39"/>
    </row>
    <row r="1587" spans="1:15">
      <c r="A1587" s="39"/>
      <c r="B1587" s="39"/>
      <c r="C1587" s="39"/>
      <c r="D1587" s="39"/>
      <c r="E1587" s="39"/>
      <c r="F1587" s="39"/>
      <c r="G1587" s="39"/>
      <c r="H1587" s="39"/>
      <c r="I1587" s="39"/>
      <c r="J1587" s="39"/>
      <c r="K1587" s="39"/>
      <c r="L1587" s="39"/>
      <c r="M1587" s="39"/>
      <c r="N1587" s="39"/>
      <c r="O1587" s="39"/>
    </row>
    <row r="1588" spans="1:15">
      <c r="A1588" s="39"/>
      <c r="B1588" s="39"/>
      <c r="C1588" s="39"/>
      <c r="D1588" s="39"/>
      <c r="E1588" s="39"/>
      <c r="F1588" s="39"/>
      <c r="G1588" s="39"/>
      <c r="H1588" s="39"/>
      <c r="I1588" s="39"/>
      <c r="J1588" s="39"/>
      <c r="K1588" s="39"/>
      <c r="L1588" s="39"/>
      <c r="M1588" s="39"/>
      <c r="N1588" s="39"/>
      <c r="O1588" s="39"/>
    </row>
    <row r="1589" spans="1:15">
      <c r="A1589" s="39"/>
      <c r="B1589" s="39"/>
      <c r="C1589" s="39"/>
      <c r="D1589" s="39"/>
      <c r="E1589" s="39"/>
      <c r="F1589" s="39"/>
      <c r="G1589" s="39"/>
      <c r="H1589" s="39"/>
      <c r="I1589" s="39"/>
      <c r="J1589" s="39"/>
      <c r="K1589" s="39"/>
      <c r="L1589" s="39"/>
      <c r="M1589" s="39"/>
      <c r="N1589" s="39"/>
      <c r="O1589" s="39"/>
    </row>
    <row r="1590" spans="1:15">
      <c r="A1590" s="39"/>
      <c r="B1590" s="39"/>
      <c r="C1590" s="39"/>
      <c r="D1590" s="39"/>
      <c r="E1590" s="39"/>
      <c r="F1590" s="39"/>
      <c r="G1590" s="39"/>
      <c r="H1590" s="39"/>
      <c r="I1590" s="39"/>
      <c r="J1590" s="39"/>
      <c r="K1590" s="39"/>
      <c r="L1590" s="39"/>
      <c r="M1590" s="39"/>
      <c r="N1590" s="39"/>
      <c r="O1590" s="39"/>
    </row>
    <row r="1591" spans="1:15">
      <c r="A1591" s="39"/>
      <c r="B1591" s="39"/>
      <c r="C1591" s="39"/>
      <c r="D1591" s="39"/>
      <c r="E1591" s="39"/>
      <c r="F1591" s="39"/>
      <c r="G1591" s="39"/>
      <c r="H1591" s="39"/>
      <c r="I1591" s="39"/>
      <c r="J1591" s="39"/>
      <c r="K1591" s="39"/>
      <c r="L1591" s="39"/>
      <c r="M1591" s="39"/>
      <c r="N1591" s="39"/>
      <c r="O1591" s="39"/>
    </row>
    <row r="1592" spans="1:15">
      <c r="A1592" s="39"/>
      <c r="B1592" s="39"/>
      <c r="C1592" s="39"/>
      <c r="D1592" s="39"/>
      <c r="E1592" s="39"/>
      <c r="F1592" s="39"/>
      <c r="G1592" s="39"/>
      <c r="H1592" s="39"/>
      <c r="I1592" s="39"/>
      <c r="J1592" s="39"/>
      <c r="K1592" s="39"/>
      <c r="L1592" s="39"/>
      <c r="M1592" s="39"/>
      <c r="N1592" s="39"/>
      <c r="O1592" s="39"/>
    </row>
    <row r="1593" spans="1:15">
      <c r="A1593" s="39"/>
      <c r="B1593" s="39"/>
      <c r="C1593" s="39"/>
      <c r="D1593" s="39"/>
      <c r="E1593" s="39"/>
      <c r="F1593" s="39"/>
      <c r="G1593" s="39"/>
      <c r="H1593" s="39"/>
      <c r="I1593" s="39"/>
      <c r="J1593" s="39"/>
      <c r="K1593" s="39"/>
      <c r="L1593" s="39"/>
      <c r="M1593" s="39"/>
      <c r="N1593" s="39"/>
      <c r="O1593" s="39"/>
    </row>
    <row r="1594" spans="1:15">
      <c r="A1594" s="39"/>
      <c r="B1594" s="39"/>
      <c r="C1594" s="39"/>
      <c r="D1594" s="39"/>
      <c r="E1594" s="39"/>
      <c r="F1594" s="39"/>
      <c r="G1594" s="39"/>
      <c r="H1594" s="39"/>
      <c r="I1594" s="39"/>
      <c r="J1594" s="39"/>
      <c r="K1594" s="39"/>
      <c r="L1594" s="39"/>
      <c r="M1594" s="39"/>
      <c r="N1594" s="39"/>
      <c r="O1594" s="39"/>
    </row>
    <row r="1595" spans="1:15">
      <c r="A1595" s="39"/>
      <c r="B1595" s="39"/>
      <c r="C1595" s="39"/>
      <c r="D1595" s="39"/>
      <c r="E1595" s="39"/>
      <c r="F1595" s="39"/>
      <c r="G1595" s="39"/>
      <c r="H1595" s="39"/>
      <c r="I1595" s="39"/>
      <c r="J1595" s="39"/>
      <c r="K1595" s="39"/>
      <c r="L1595" s="39"/>
      <c r="M1595" s="39"/>
      <c r="N1595" s="39"/>
      <c r="O1595" s="39"/>
    </row>
    <row r="1596" spans="1:15">
      <c r="A1596" s="39"/>
      <c r="B1596" s="39"/>
      <c r="C1596" s="39"/>
      <c r="D1596" s="39"/>
      <c r="E1596" s="39"/>
      <c r="F1596" s="39"/>
      <c r="G1596" s="39"/>
      <c r="H1596" s="39"/>
      <c r="I1596" s="39"/>
      <c r="J1596" s="39"/>
      <c r="K1596" s="39"/>
      <c r="L1596" s="39"/>
      <c r="M1596" s="39"/>
      <c r="N1596" s="39"/>
      <c r="O1596" s="39"/>
    </row>
    <row r="1597" spans="1:15">
      <c r="A1597" s="39"/>
      <c r="B1597" s="39"/>
      <c r="C1597" s="39"/>
      <c r="D1597" s="39"/>
      <c r="E1597" s="39"/>
      <c r="F1597" s="39"/>
      <c r="G1597" s="39"/>
      <c r="H1597" s="39"/>
      <c r="I1597" s="39"/>
      <c r="J1597" s="39"/>
      <c r="K1597" s="39"/>
      <c r="L1597" s="39"/>
      <c r="M1597" s="39"/>
      <c r="N1597" s="39"/>
      <c r="O1597" s="39"/>
    </row>
    <row r="1598" spans="1:15">
      <c r="A1598" s="39"/>
      <c r="B1598" s="39"/>
      <c r="C1598" s="39"/>
      <c r="D1598" s="39"/>
      <c r="E1598" s="39"/>
      <c r="F1598" s="39"/>
      <c r="G1598" s="39"/>
      <c r="H1598" s="39"/>
      <c r="I1598" s="39"/>
      <c r="J1598" s="39"/>
      <c r="K1598" s="39"/>
      <c r="L1598" s="39"/>
      <c r="M1598" s="39"/>
      <c r="N1598" s="39"/>
      <c r="O1598" s="39"/>
    </row>
    <row r="1599" spans="1:15">
      <c r="A1599" s="39"/>
      <c r="B1599" s="39"/>
      <c r="C1599" s="39"/>
      <c r="D1599" s="39"/>
      <c r="E1599" s="39"/>
      <c r="F1599" s="39"/>
      <c r="G1599" s="39"/>
      <c r="H1599" s="39"/>
      <c r="I1599" s="39"/>
      <c r="J1599" s="39"/>
      <c r="K1599" s="39"/>
      <c r="L1599" s="39"/>
      <c r="M1599" s="39"/>
      <c r="N1599" s="39"/>
      <c r="O1599" s="39"/>
    </row>
    <row r="1600" spans="1:15">
      <c r="A1600" s="39"/>
      <c r="B1600" s="39"/>
      <c r="C1600" s="39"/>
      <c r="D1600" s="39"/>
      <c r="E1600" s="39"/>
      <c r="F1600" s="39"/>
      <c r="G1600" s="39"/>
      <c r="H1600" s="39"/>
      <c r="I1600" s="39"/>
      <c r="J1600" s="39"/>
      <c r="K1600" s="39"/>
      <c r="L1600" s="39"/>
      <c r="M1600" s="39"/>
      <c r="N1600" s="39"/>
      <c r="O1600" s="39"/>
    </row>
    <row r="1601" spans="1:15">
      <c r="A1601" s="39"/>
      <c r="B1601" s="39"/>
      <c r="C1601" s="39"/>
      <c r="D1601" s="39"/>
      <c r="E1601" s="39"/>
      <c r="F1601" s="39"/>
      <c r="G1601" s="39"/>
      <c r="H1601" s="39"/>
      <c r="I1601" s="39"/>
      <c r="J1601" s="39"/>
      <c r="K1601" s="39"/>
      <c r="L1601" s="39"/>
      <c r="M1601" s="39"/>
      <c r="N1601" s="39"/>
      <c r="O1601" s="39"/>
    </row>
    <row r="1602" spans="1:15">
      <c r="A1602" s="39"/>
      <c r="B1602" s="39"/>
      <c r="C1602" s="39"/>
      <c r="D1602" s="39"/>
      <c r="E1602" s="39"/>
      <c r="F1602" s="39"/>
      <c r="G1602" s="39"/>
      <c r="H1602" s="39"/>
      <c r="I1602" s="39"/>
      <c r="J1602" s="39"/>
      <c r="K1602" s="39"/>
      <c r="L1602" s="39"/>
      <c r="M1602" s="39"/>
      <c r="N1602" s="39"/>
      <c r="O1602" s="39"/>
    </row>
    <row r="1603" spans="1:15">
      <c r="A1603" s="39"/>
      <c r="B1603" s="39"/>
      <c r="C1603" s="39"/>
      <c r="D1603" s="39"/>
      <c r="E1603" s="39"/>
      <c r="F1603" s="39"/>
      <c r="G1603" s="39"/>
      <c r="H1603" s="39"/>
      <c r="I1603" s="39"/>
      <c r="J1603" s="39"/>
      <c r="K1603" s="39"/>
      <c r="L1603" s="39"/>
      <c r="M1603" s="39"/>
      <c r="N1603" s="39"/>
      <c r="O1603" s="39"/>
    </row>
    <row r="1604" spans="1:15">
      <c r="A1604" s="39"/>
      <c r="B1604" s="39"/>
      <c r="C1604" s="39"/>
      <c r="D1604" s="39"/>
      <c r="E1604" s="39"/>
      <c r="F1604" s="39"/>
      <c r="G1604" s="39"/>
      <c r="H1604" s="39"/>
      <c r="I1604" s="39"/>
      <c r="J1604" s="39"/>
      <c r="K1604" s="39"/>
      <c r="L1604" s="39"/>
      <c r="M1604" s="39"/>
      <c r="N1604" s="39"/>
      <c r="O1604" s="39"/>
    </row>
    <row r="1605" spans="1:15">
      <c r="A1605" s="39"/>
      <c r="B1605" s="39"/>
      <c r="C1605" s="39"/>
      <c r="D1605" s="39"/>
      <c r="E1605" s="39"/>
      <c r="F1605" s="39"/>
      <c r="G1605" s="39"/>
      <c r="H1605" s="39"/>
      <c r="I1605" s="39"/>
      <c r="J1605" s="39"/>
      <c r="K1605" s="39"/>
      <c r="L1605" s="39"/>
      <c r="M1605" s="39"/>
      <c r="N1605" s="39"/>
      <c r="O1605" s="39"/>
    </row>
    <row r="1606" spans="1:15">
      <c r="A1606" s="39"/>
      <c r="B1606" s="39"/>
      <c r="C1606" s="39"/>
      <c r="D1606" s="39"/>
      <c r="E1606" s="39"/>
      <c r="F1606" s="39"/>
      <c r="G1606" s="39"/>
      <c r="H1606" s="39"/>
      <c r="I1606" s="39"/>
      <c r="J1606" s="39"/>
      <c r="K1606" s="39"/>
      <c r="L1606" s="39"/>
      <c r="M1606" s="39"/>
      <c r="N1606" s="39"/>
      <c r="O1606" s="39"/>
    </row>
    <row r="1607" spans="1:15">
      <c r="A1607" s="39"/>
      <c r="B1607" s="39"/>
      <c r="C1607" s="39"/>
      <c r="D1607" s="39"/>
      <c r="E1607" s="39"/>
      <c r="F1607" s="39"/>
      <c r="G1607" s="39"/>
      <c r="H1607" s="39"/>
      <c r="I1607" s="39"/>
      <c r="J1607" s="39"/>
      <c r="K1607" s="39"/>
      <c r="L1607" s="39"/>
      <c r="M1607" s="39"/>
      <c r="N1607" s="39"/>
      <c r="O1607" s="39"/>
    </row>
    <row r="1608" spans="1:15">
      <c r="A1608" s="39"/>
      <c r="B1608" s="39"/>
      <c r="C1608" s="39"/>
      <c r="D1608" s="39"/>
      <c r="E1608" s="39"/>
      <c r="F1608" s="39"/>
      <c r="G1608" s="39"/>
      <c r="H1608" s="39"/>
      <c r="I1608" s="39"/>
      <c r="J1608" s="39"/>
      <c r="K1608" s="39"/>
      <c r="L1608" s="39"/>
      <c r="M1608" s="39"/>
      <c r="N1608" s="39"/>
      <c r="O1608" s="39"/>
    </row>
    <row r="1609" spans="1:15">
      <c r="A1609" s="39"/>
      <c r="B1609" s="39"/>
      <c r="C1609" s="39"/>
      <c r="D1609" s="39"/>
      <c r="E1609" s="39"/>
      <c r="F1609" s="39"/>
      <c r="G1609" s="39"/>
      <c r="H1609" s="39"/>
      <c r="I1609" s="39"/>
      <c r="J1609" s="39"/>
      <c r="K1609" s="39"/>
      <c r="L1609" s="39"/>
      <c r="M1609" s="39"/>
      <c r="N1609" s="39"/>
      <c r="O1609" s="39"/>
    </row>
    <row r="1610" spans="1:15">
      <c r="A1610" s="39"/>
      <c r="B1610" s="39"/>
      <c r="C1610" s="39"/>
      <c r="D1610" s="39"/>
      <c r="E1610" s="39"/>
      <c r="F1610" s="39"/>
      <c r="G1610" s="39"/>
      <c r="H1610" s="39"/>
      <c r="I1610" s="39"/>
      <c r="J1610" s="39"/>
      <c r="K1610" s="39"/>
      <c r="L1610" s="39"/>
      <c r="M1610" s="39"/>
      <c r="N1610" s="39"/>
      <c r="O1610" s="39"/>
    </row>
    <row r="1611" spans="1:15">
      <c r="A1611" s="39"/>
      <c r="B1611" s="39"/>
      <c r="C1611" s="39"/>
      <c r="D1611" s="39"/>
      <c r="E1611" s="39"/>
      <c r="F1611" s="39"/>
      <c r="G1611" s="39"/>
      <c r="H1611" s="39"/>
      <c r="I1611" s="39"/>
      <c r="J1611" s="39"/>
      <c r="K1611" s="39"/>
      <c r="L1611" s="39"/>
      <c r="M1611" s="39"/>
      <c r="N1611" s="39"/>
      <c r="O1611" s="39"/>
    </row>
    <row r="1612" spans="1:15">
      <c r="A1612" s="39"/>
      <c r="B1612" s="39"/>
      <c r="C1612" s="39"/>
      <c r="D1612" s="39"/>
      <c r="E1612" s="39"/>
      <c r="F1612" s="39"/>
      <c r="G1612" s="39"/>
      <c r="H1612" s="39"/>
      <c r="I1612" s="39"/>
      <c r="J1612" s="39"/>
      <c r="K1612" s="39"/>
      <c r="L1612" s="39"/>
      <c r="M1612" s="39"/>
      <c r="N1612" s="39"/>
      <c r="O1612" s="39"/>
    </row>
    <row r="1613" spans="1:15">
      <c r="A1613" s="39"/>
      <c r="B1613" s="39"/>
      <c r="C1613" s="39"/>
      <c r="D1613" s="39"/>
      <c r="E1613" s="39"/>
      <c r="F1613" s="39"/>
      <c r="G1613" s="39"/>
      <c r="H1613" s="39"/>
      <c r="I1613" s="39"/>
      <c r="J1613" s="39"/>
      <c r="K1613" s="39"/>
      <c r="L1613" s="39"/>
      <c r="M1613" s="39"/>
      <c r="N1613" s="39"/>
      <c r="O1613" s="39"/>
    </row>
    <row r="1614" spans="1:15">
      <c r="A1614" s="39"/>
      <c r="B1614" s="39"/>
      <c r="C1614" s="39"/>
      <c r="D1614" s="39"/>
      <c r="E1614" s="39"/>
      <c r="F1614" s="39"/>
      <c r="G1614" s="39"/>
      <c r="H1614" s="39"/>
      <c r="I1614" s="39"/>
      <c r="J1614" s="39"/>
      <c r="K1614" s="39"/>
      <c r="L1614" s="39"/>
      <c r="M1614" s="39"/>
      <c r="N1614" s="39"/>
      <c r="O1614" s="39"/>
    </row>
    <row r="1615" spans="1:15">
      <c r="A1615" s="39"/>
      <c r="B1615" s="39"/>
      <c r="C1615" s="39"/>
      <c r="D1615" s="39"/>
      <c r="E1615" s="39"/>
      <c r="F1615" s="39"/>
      <c r="G1615" s="39"/>
      <c r="H1615" s="39"/>
      <c r="I1615" s="39"/>
      <c r="J1615" s="39"/>
      <c r="K1615" s="39"/>
      <c r="L1615" s="39"/>
      <c r="M1615" s="39"/>
      <c r="N1615" s="39"/>
      <c r="O1615" s="39"/>
    </row>
    <row r="1616" spans="1:15">
      <c r="A1616" s="39"/>
      <c r="B1616" s="39"/>
      <c r="C1616" s="39"/>
      <c r="D1616" s="39"/>
      <c r="E1616" s="39"/>
      <c r="F1616" s="39"/>
      <c r="G1616" s="39"/>
      <c r="H1616" s="39"/>
      <c r="I1616" s="39"/>
      <c r="J1616" s="39"/>
      <c r="K1616" s="39"/>
      <c r="L1616" s="39"/>
      <c r="M1616" s="39"/>
      <c r="N1616" s="39"/>
      <c r="O1616" s="39"/>
    </row>
    <row r="1617" spans="1:15">
      <c r="A1617" s="39"/>
      <c r="B1617" s="39"/>
      <c r="C1617" s="39"/>
      <c r="D1617" s="39"/>
      <c r="E1617" s="39"/>
      <c r="F1617" s="39"/>
      <c r="G1617" s="39"/>
      <c r="H1617" s="39"/>
      <c r="I1617" s="39"/>
      <c r="J1617" s="39"/>
      <c r="K1617" s="39"/>
      <c r="L1617" s="39"/>
      <c r="M1617" s="39"/>
      <c r="N1617" s="39"/>
      <c r="O1617" s="39"/>
    </row>
    <row r="1618" spans="1:15">
      <c r="A1618" s="39"/>
      <c r="B1618" s="39"/>
      <c r="C1618" s="39"/>
      <c r="D1618" s="39"/>
      <c r="E1618" s="39"/>
      <c r="F1618" s="39"/>
      <c r="G1618" s="39"/>
      <c r="H1618" s="39"/>
      <c r="I1618" s="39"/>
      <c r="J1618" s="39"/>
      <c r="K1618" s="39"/>
      <c r="L1618" s="39"/>
      <c r="M1618" s="39"/>
      <c r="N1618" s="39"/>
      <c r="O1618" s="39"/>
    </row>
    <row r="1619" spans="1:15">
      <c r="A1619" s="39"/>
      <c r="B1619" s="39"/>
      <c r="C1619" s="39"/>
      <c r="D1619" s="39"/>
      <c r="E1619" s="39"/>
      <c r="F1619" s="39"/>
      <c r="G1619" s="39"/>
      <c r="H1619" s="39"/>
      <c r="I1619" s="39"/>
      <c r="J1619" s="39"/>
      <c r="K1619" s="39"/>
      <c r="L1619" s="39"/>
      <c r="M1619" s="39"/>
      <c r="N1619" s="39"/>
      <c r="O1619" s="39"/>
    </row>
    <row r="1620" spans="1:15">
      <c r="A1620" s="39"/>
      <c r="B1620" s="39"/>
      <c r="C1620" s="39"/>
      <c r="D1620" s="39"/>
      <c r="E1620" s="39"/>
      <c r="F1620" s="39"/>
      <c r="G1620" s="39"/>
      <c r="H1620" s="39"/>
      <c r="I1620" s="39"/>
      <c r="J1620" s="39"/>
      <c r="K1620" s="39"/>
      <c r="L1620" s="39"/>
      <c r="M1620" s="39"/>
      <c r="N1620" s="39"/>
      <c r="O1620" s="39"/>
    </row>
    <row r="1621" spans="1:15">
      <c r="A1621" s="39"/>
      <c r="B1621" s="39"/>
      <c r="C1621" s="39"/>
      <c r="D1621" s="39"/>
      <c r="E1621" s="39"/>
      <c r="F1621" s="39"/>
      <c r="G1621" s="39"/>
      <c r="H1621" s="39"/>
      <c r="I1621" s="39"/>
      <c r="J1621" s="39"/>
      <c r="K1621" s="39"/>
      <c r="L1621" s="39"/>
      <c r="M1621" s="39"/>
      <c r="N1621" s="39"/>
      <c r="O1621" s="39"/>
    </row>
    <row r="1622" spans="1:15">
      <c r="A1622" s="39"/>
      <c r="B1622" s="39"/>
      <c r="C1622" s="39"/>
      <c r="D1622" s="39"/>
      <c r="E1622" s="39"/>
      <c r="F1622" s="39"/>
      <c r="G1622" s="39"/>
      <c r="H1622" s="39"/>
      <c r="I1622" s="39"/>
      <c r="J1622" s="39"/>
      <c r="K1622" s="39"/>
      <c r="L1622" s="39"/>
      <c r="M1622" s="39"/>
      <c r="N1622" s="39"/>
      <c r="O1622" s="39"/>
    </row>
    <row r="1623" spans="1:15">
      <c r="A1623" s="39"/>
      <c r="B1623" s="39"/>
      <c r="C1623" s="39"/>
      <c r="D1623" s="39"/>
      <c r="E1623" s="39"/>
      <c r="F1623" s="39"/>
      <c r="G1623" s="39"/>
      <c r="H1623" s="39"/>
      <c r="I1623" s="39"/>
      <c r="J1623" s="39"/>
      <c r="K1623" s="39"/>
      <c r="L1623" s="39"/>
      <c r="M1623" s="39"/>
      <c r="N1623" s="39"/>
      <c r="O1623" s="39"/>
    </row>
    <row r="1624" spans="1:15">
      <c r="A1624" s="39"/>
      <c r="B1624" s="39"/>
      <c r="C1624" s="39"/>
      <c r="D1624" s="39"/>
      <c r="E1624" s="39"/>
      <c r="F1624" s="39"/>
      <c r="G1624" s="39"/>
      <c r="H1624" s="39"/>
      <c r="I1624" s="39"/>
      <c r="J1624" s="39"/>
      <c r="K1624" s="39"/>
      <c r="L1624" s="39"/>
      <c r="M1624" s="39"/>
      <c r="N1624" s="39"/>
      <c r="O1624" s="39"/>
    </row>
    <row r="1625" spans="1:15">
      <c r="A1625" s="39"/>
      <c r="B1625" s="39"/>
      <c r="C1625" s="39"/>
      <c r="D1625" s="39"/>
      <c r="E1625" s="39"/>
      <c r="F1625" s="39"/>
      <c r="G1625" s="39"/>
      <c r="H1625" s="39"/>
      <c r="I1625" s="39"/>
      <c r="J1625" s="39"/>
      <c r="K1625" s="39"/>
      <c r="L1625" s="39"/>
      <c r="M1625" s="39"/>
      <c r="N1625" s="39"/>
      <c r="O1625" s="39"/>
    </row>
    <row r="1626" spans="1:15">
      <c r="A1626" s="39"/>
      <c r="B1626" s="39"/>
      <c r="C1626" s="39"/>
      <c r="D1626" s="39"/>
      <c r="E1626" s="39"/>
      <c r="F1626" s="39"/>
      <c r="G1626" s="39"/>
      <c r="H1626" s="39"/>
      <c r="I1626" s="39"/>
      <c r="J1626" s="39"/>
      <c r="K1626" s="39"/>
      <c r="L1626" s="39"/>
      <c r="M1626" s="39"/>
      <c r="N1626" s="39"/>
      <c r="O1626" s="39"/>
    </row>
    <row r="1627" spans="1:15">
      <c r="A1627" s="39"/>
      <c r="B1627" s="39"/>
      <c r="C1627" s="39"/>
      <c r="D1627" s="39"/>
      <c r="E1627" s="39"/>
      <c r="F1627" s="39"/>
      <c r="G1627" s="39"/>
      <c r="H1627" s="39"/>
      <c r="I1627" s="39"/>
      <c r="J1627" s="39"/>
      <c r="K1627" s="39"/>
      <c r="L1627" s="39"/>
      <c r="M1627" s="39"/>
      <c r="N1627" s="39"/>
      <c r="O1627" s="39"/>
    </row>
    <row r="1628" spans="1:15">
      <c r="A1628" s="39"/>
      <c r="B1628" s="39"/>
      <c r="C1628" s="39"/>
      <c r="D1628" s="39"/>
      <c r="E1628" s="39"/>
      <c r="F1628" s="39"/>
      <c r="G1628" s="39"/>
      <c r="H1628" s="39"/>
      <c r="I1628" s="39"/>
      <c r="J1628" s="39"/>
      <c r="K1628" s="39"/>
      <c r="L1628" s="39"/>
      <c r="M1628" s="39"/>
      <c r="N1628" s="39"/>
      <c r="O1628" s="39"/>
    </row>
    <row r="1629" spans="1:15">
      <c r="A1629" s="39"/>
      <c r="B1629" s="39"/>
      <c r="C1629" s="39"/>
      <c r="D1629" s="39"/>
      <c r="E1629" s="39"/>
      <c r="F1629" s="39"/>
      <c r="G1629" s="39"/>
      <c r="H1629" s="39"/>
      <c r="I1629" s="39"/>
      <c r="J1629" s="39"/>
      <c r="K1629" s="39"/>
      <c r="L1629" s="39"/>
      <c r="M1629" s="39"/>
      <c r="N1629" s="39"/>
      <c r="O1629" s="39"/>
    </row>
    <row r="1630" spans="1:15">
      <c r="A1630" s="39"/>
      <c r="B1630" s="39"/>
      <c r="C1630" s="39"/>
      <c r="D1630" s="39"/>
      <c r="E1630" s="39"/>
      <c r="F1630" s="39"/>
      <c r="G1630" s="39"/>
      <c r="H1630" s="39"/>
      <c r="I1630" s="39"/>
      <c r="J1630" s="39"/>
      <c r="K1630" s="39"/>
      <c r="L1630" s="39"/>
      <c r="M1630" s="39"/>
      <c r="N1630" s="39"/>
      <c r="O1630" s="39"/>
    </row>
    <row r="1631" spans="1:15">
      <c r="A1631" s="39"/>
      <c r="B1631" s="39"/>
      <c r="C1631" s="39"/>
      <c r="D1631" s="39"/>
      <c r="E1631" s="39"/>
      <c r="F1631" s="39"/>
      <c r="G1631" s="39"/>
      <c r="H1631" s="39"/>
      <c r="I1631" s="39"/>
      <c r="J1631" s="39"/>
      <c r="K1631" s="39"/>
      <c r="L1631" s="39"/>
      <c r="M1631" s="39"/>
      <c r="N1631" s="39"/>
      <c r="O1631" s="39"/>
    </row>
    <row r="1632" spans="1:15">
      <c r="A1632" s="39"/>
      <c r="B1632" s="39"/>
      <c r="C1632" s="39"/>
      <c r="D1632" s="39"/>
      <c r="E1632" s="39"/>
      <c r="F1632" s="39"/>
      <c r="G1632" s="39"/>
      <c r="H1632" s="39"/>
      <c r="I1632" s="39"/>
      <c r="J1632" s="39"/>
      <c r="K1632" s="39"/>
      <c r="L1632" s="39"/>
      <c r="M1632" s="39"/>
      <c r="N1632" s="39"/>
      <c r="O1632" s="39"/>
    </row>
    <row r="1633" spans="1:15">
      <c r="A1633" s="39"/>
      <c r="B1633" s="39"/>
      <c r="C1633" s="39"/>
      <c r="D1633" s="39"/>
      <c r="E1633" s="39"/>
      <c r="F1633" s="39"/>
      <c r="G1633" s="39"/>
      <c r="H1633" s="39"/>
      <c r="I1633" s="39"/>
      <c r="J1633" s="39"/>
      <c r="K1633" s="39"/>
      <c r="L1633" s="39"/>
      <c r="M1633" s="39"/>
      <c r="N1633" s="39"/>
      <c r="O1633" s="39"/>
    </row>
    <row r="1634" spans="1:15">
      <c r="A1634" s="39"/>
      <c r="B1634" s="39"/>
      <c r="C1634" s="39"/>
      <c r="D1634" s="39"/>
      <c r="E1634" s="39"/>
      <c r="F1634" s="39"/>
      <c r="G1634" s="39"/>
      <c r="H1634" s="39"/>
      <c r="I1634" s="39"/>
      <c r="J1634" s="39"/>
      <c r="K1634" s="39"/>
      <c r="L1634" s="39"/>
      <c r="M1634" s="39"/>
      <c r="N1634" s="39"/>
      <c r="O1634" s="39"/>
    </row>
    <row r="1635" spans="1:15">
      <c r="A1635" s="39"/>
      <c r="B1635" s="39"/>
      <c r="C1635" s="39"/>
      <c r="D1635" s="39"/>
      <c r="E1635" s="39"/>
      <c r="F1635" s="39"/>
      <c r="G1635" s="39"/>
      <c r="H1635" s="39"/>
      <c r="I1635" s="39"/>
      <c r="J1635" s="39"/>
      <c r="K1635" s="39"/>
      <c r="L1635" s="39"/>
      <c r="M1635" s="39"/>
      <c r="N1635" s="39"/>
      <c r="O1635" s="39"/>
    </row>
    <row r="1636" spans="1:15">
      <c r="A1636" s="39"/>
      <c r="B1636" s="39"/>
      <c r="C1636" s="39"/>
      <c r="D1636" s="39"/>
      <c r="E1636" s="39"/>
      <c r="F1636" s="39"/>
      <c r="G1636" s="39"/>
      <c r="H1636" s="39"/>
      <c r="I1636" s="39"/>
      <c r="J1636" s="39"/>
      <c r="K1636" s="39"/>
      <c r="L1636" s="39"/>
      <c r="M1636" s="39"/>
      <c r="N1636" s="39"/>
      <c r="O1636" s="39"/>
    </row>
    <row r="1637" spans="1:15">
      <c r="A1637" s="39"/>
      <c r="B1637" s="39"/>
      <c r="C1637" s="39"/>
      <c r="D1637" s="39"/>
      <c r="E1637" s="39"/>
      <c r="F1637" s="39"/>
      <c r="G1637" s="39"/>
      <c r="H1637" s="39"/>
      <c r="I1637" s="39"/>
      <c r="J1637" s="39"/>
      <c r="K1637" s="39"/>
      <c r="L1637" s="39"/>
      <c r="M1637" s="39"/>
      <c r="N1637" s="39"/>
      <c r="O1637" s="39"/>
    </row>
    <row r="1638" spans="1:15">
      <c r="A1638" s="39"/>
      <c r="B1638" s="39"/>
      <c r="C1638" s="39"/>
      <c r="D1638" s="39"/>
      <c r="E1638" s="39"/>
      <c r="F1638" s="39"/>
      <c r="G1638" s="39"/>
      <c r="H1638" s="39"/>
      <c r="I1638" s="39"/>
      <c r="J1638" s="39"/>
      <c r="K1638" s="39"/>
      <c r="L1638" s="39"/>
      <c r="M1638" s="39"/>
      <c r="N1638" s="39"/>
      <c r="O1638" s="39"/>
    </row>
    <row r="1639" spans="1:15">
      <c r="A1639" s="39"/>
      <c r="B1639" s="39"/>
      <c r="C1639" s="39"/>
      <c r="D1639" s="39"/>
      <c r="E1639" s="39"/>
      <c r="F1639" s="39"/>
      <c r="G1639" s="39"/>
      <c r="H1639" s="39"/>
      <c r="I1639" s="39"/>
      <c r="J1639" s="39"/>
      <c r="K1639" s="39"/>
      <c r="L1639" s="39"/>
      <c r="M1639" s="39"/>
      <c r="N1639" s="39"/>
      <c r="O1639" s="39"/>
    </row>
    <row r="1640" spans="1:15">
      <c r="A1640" s="39"/>
      <c r="B1640" s="39"/>
      <c r="C1640" s="39"/>
      <c r="D1640" s="39"/>
      <c r="E1640" s="39"/>
      <c r="F1640" s="39"/>
      <c r="G1640" s="39"/>
      <c r="H1640" s="39"/>
      <c r="I1640" s="39"/>
      <c r="J1640" s="39"/>
      <c r="K1640" s="39"/>
      <c r="L1640" s="39"/>
      <c r="M1640" s="39"/>
      <c r="N1640" s="39"/>
      <c r="O1640" s="39"/>
    </row>
    <row r="1641" spans="1:15">
      <c r="A1641" s="39"/>
      <c r="B1641" s="39"/>
      <c r="C1641" s="39"/>
      <c r="D1641" s="39"/>
      <c r="E1641" s="39"/>
      <c r="F1641" s="39"/>
      <c r="G1641" s="39"/>
      <c r="H1641" s="39"/>
      <c r="I1641" s="39"/>
      <c r="J1641" s="39"/>
      <c r="K1641" s="39"/>
      <c r="L1641" s="39"/>
      <c r="M1641" s="39"/>
      <c r="N1641" s="39"/>
      <c r="O1641" s="39"/>
    </row>
    <row r="1642" spans="1:15">
      <c r="A1642" s="39"/>
      <c r="B1642" s="39"/>
      <c r="C1642" s="39"/>
      <c r="D1642" s="39"/>
      <c r="E1642" s="39"/>
      <c r="F1642" s="39"/>
      <c r="G1642" s="39"/>
      <c r="H1642" s="39"/>
      <c r="I1642" s="39"/>
      <c r="J1642" s="39"/>
      <c r="K1642" s="39"/>
      <c r="L1642" s="39"/>
      <c r="M1642" s="39"/>
      <c r="N1642" s="39"/>
      <c r="O1642" s="39"/>
    </row>
    <row r="1643" spans="1:15">
      <c r="A1643" s="39"/>
      <c r="B1643" s="39"/>
      <c r="C1643" s="39"/>
      <c r="D1643" s="39"/>
      <c r="E1643" s="39"/>
      <c r="F1643" s="39"/>
      <c r="G1643" s="39"/>
      <c r="H1643" s="39"/>
      <c r="I1643" s="39"/>
      <c r="J1643" s="39"/>
      <c r="K1643" s="39"/>
      <c r="L1643" s="39"/>
      <c r="M1643" s="39"/>
      <c r="N1643" s="39"/>
      <c r="O1643" s="39"/>
    </row>
    <row r="1644" spans="1:15">
      <c r="A1644" s="39"/>
      <c r="B1644" s="39"/>
      <c r="C1644" s="39"/>
      <c r="D1644" s="39"/>
      <c r="E1644" s="39"/>
      <c r="F1644" s="39"/>
      <c r="G1644" s="39"/>
      <c r="H1644" s="39"/>
      <c r="I1644" s="39"/>
      <c r="J1644" s="39"/>
      <c r="K1644" s="39"/>
      <c r="L1644" s="39"/>
      <c r="M1644" s="39"/>
      <c r="N1644" s="39"/>
      <c r="O1644" s="39"/>
    </row>
    <row r="1645" spans="1:15">
      <c r="A1645" s="39"/>
      <c r="B1645" s="39"/>
      <c r="C1645" s="39"/>
      <c r="D1645" s="39"/>
      <c r="E1645" s="39"/>
      <c r="F1645" s="39"/>
      <c r="G1645" s="39"/>
      <c r="H1645" s="39"/>
      <c r="I1645" s="39"/>
      <c r="J1645" s="39"/>
      <c r="K1645" s="39"/>
      <c r="L1645" s="39"/>
      <c r="M1645" s="39"/>
      <c r="N1645" s="39"/>
      <c r="O1645" s="39"/>
    </row>
    <row r="1646" spans="1:15">
      <c r="A1646" s="39"/>
      <c r="B1646" s="39"/>
      <c r="C1646" s="39"/>
      <c r="D1646" s="39"/>
      <c r="E1646" s="39"/>
      <c r="F1646" s="39"/>
      <c r="G1646" s="39"/>
      <c r="H1646" s="39"/>
      <c r="I1646" s="39"/>
      <c r="J1646" s="39"/>
      <c r="K1646" s="39"/>
      <c r="L1646" s="39"/>
      <c r="M1646" s="39"/>
      <c r="N1646" s="39"/>
      <c r="O1646" s="39"/>
    </row>
    <row r="1647" spans="1:15">
      <c r="A1647" s="39"/>
      <c r="B1647" s="39"/>
      <c r="C1647" s="39"/>
      <c r="D1647" s="39"/>
      <c r="E1647" s="39"/>
      <c r="F1647" s="39"/>
      <c r="G1647" s="39"/>
      <c r="H1647" s="39"/>
      <c r="I1647" s="39"/>
      <c r="J1647" s="39"/>
      <c r="K1647" s="39"/>
      <c r="L1647" s="39"/>
      <c r="M1647" s="39"/>
      <c r="N1647" s="39"/>
      <c r="O1647" s="39"/>
    </row>
    <row r="1648" spans="1:15">
      <c r="A1648" s="39"/>
      <c r="B1648" s="39"/>
      <c r="C1648" s="39"/>
      <c r="D1648" s="39"/>
      <c r="E1648" s="39"/>
      <c r="F1648" s="39"/>
      <c r="G1648" s="39"/>
      <c r="H1648" s="39"/>
      <c r="I1648" s="39"/>
      <c r="J1648" s="39"/>
      <c r="K1648" s="39"/>
      <c r="L1648" s="39"/>
      <c r="M1648" s="39"/>
      <c r="N1648" s="39"/>
      <c r="O1648" s="39"/>
    </row>
    <row r="1649" spans="1:15">
      <c r="A1649" s="39"/>
      <c r="B1649" s="39"/>
      <c r="C1649" s="39"/>
      <c r="D1649" s="39"/>
      <c r="E1649" s="39"/>
      <c r="F1649" s="39"/>
      <c r="G1649" s="39"/>
      <c r="H1649" s="39"/>
      <c r="I1649" s="39"/>
      <c r="J1649" s="39"/>
      <c r="K1649" s="39"/>
      <c r="L1649" s="39"/>
      <c r="M1649" s="39"/>
      <c r="N1649" s="39"/>
      <c r="O1649" s="39"/>
    </row>
    <row r="1650" spans="1:15">
      <c r="A1650" s="39"/>
      <c r="B1650" s="39"/>
      <c r="C1650" s="39"/>
      <c r="D1650" s="39"/>
      <c r="E1650" s="39"/>
      <c r="F1650" s="39"/>
      <c r="G1650" s="39"/>
      <c r="H1650" s="39"/>
      <c r="I1650" s="39"/>
      <c r="J1650" s="39"/>
      <c r="K1650" s="39"/>
      <c r="L1650" s="39"/>
      <c r="M1650" s="39"/>
      <c r="N1650" s="39"/>
      <c r="O1650" s="39"/>
    </row>
    <row r="1651" spans="1:15">
      <c r="A1651" s="39"/>
      <c r="B1651" s="39"/>
      <c r="C1651" s="39"/>
      <c r="D1651" s="39"/>
      <c r="E1651" s="39"/>
      <c r="F1651" s="39"/>
      <c r="G1651" s="39"/>
      <c r="H1651" s="39"/>
      <c r="I1651" s="39"/>
      <c r="J1651" s="39"/>
      <c r="K1651" s="39"/>
      <c r="L1651" s="39"/>
      <c r="M1651" s="39"/>
      <c r="N1651" s="39"/>
      <c r="O1651" s="39"/>
    </row>
    <row r="1652" spans="1:15">
      <c r="A1652" s="39"/>
      <c r="B1652" s="39"/>
      <c r="C1652" s="39"/>
      <c r="D1652" s="39"/>
      <c r="E1652" s="39"/>
      <c r="F1652" s="39"/>
      <c r="G1652" s="39"/>
      <c r="H1652" s="39"/>
      <c r="I1652" s="39"/>
      <c r="J1652" s="39"/>
      <c r="K1652" s="39"/>
      <c r="L1652" s="39"/>
      <c r="M1652" s="39"/>
      <c r="N1652" s="39"/>
      <c r="O1652" s="39"/>
    </row>
    <row r="1653" spans="1:15">
      <c r="A1653" s="39"/>
      <c r="B1653" s="39"/>
      <c r="C1653" s="39"/>
      <c r="D1653" s="39"/>
      <c r="E1653" s="39"/>
      <c r="F1653" s="39"/>
      <c r="G1653" s="39"/>
      <c r="H1653" s="39"/>
      <c r="I1653" s="39"/>
      <c r="J1653" s="39"/>
      <c r="K1653" s="39"/>
      <c r="L1653" s="39"/>
      <c r="M1653" s="39"/>
      <c r="N1653" s="39"/>
      <c r="O1653" s="39"/>
    </row>
    <row r="1654" spans="1:15">
      <c r="A1654" s="39"/>
      <c r="B1654" s="39"/>
      <c r="C1654" s="39"/>
      <c r="D1654" s="39"/>
      <c r="E1654" s="39"/>
      <c r="F1654" s="39"/>
      <c r="G1654" s="39"/>
      <c r="H1654" s="39"/>
      <c r="I1654" s="39"/>
      <c r="J1654" s="39"/>
      <c r="K1654" s="39"/>
      <c r="L1654" s="39"/>
      <c r="M1654" s="39"/>
      <c r="N1654" s="39"/>
      <c r="O1654" s="39"/>
    </row>
    <row r="1655" spans="1:15">
      <c r="A1655" s="39"/>
      <c r="B1655" s="39"/>
      <c r="C1655" s="39"/>
      <c r="D1655" s="39"/>
      <c r="E1655" s="39"/>
      <c r="F1655" s="39"/>
      <c r="G1655" s="39"/>
      <c r="H1655" s="39"/>
      <c r="I1655" s="39"/>
      <c r="J1655" s="39"/>
      <c r="K1655" s="39"/>
      <c r="L1655" s="39"/>
      <c r="M1655" s="39"/>
      <c r="N1655" s="39"/>
      <c r="O1655" s="39"/>
    </row>
    <row r="1656" spans="1:15">
      <c r="A1656" s="39"/>
      <c r="B1656" s="39"/>
      <c r="C1656" s="39"/>
      <c r="D1656" s="39"/>
      <c r="E1656" s="39"/>
      <c r="F1656" s="39"/>
      <c r="G1656" s="39"/>
      <c r="H1656" s="39"/>
      <c r="I1656" s="39"/>
      <c r="J1656" s="39"/>
      <c r="K1656" s="39"/>
      <c r="L1656" s="39"/>
      <c r="M1656" s="39"/>
      <c r="N1656" s="39"/>
      <c r="O1656" s="39"/>
    </row>
    <row r="1657" spans="1:15">
      <c r="A1657" s="39"/>
      <c r="B1657" s="39"/>
      <c r="C1657" s="39"/>
      <c r="D1657" s="39"/>
      <c r="E1657" s="39"/>
      <c r="F1657" s="39"/>
      <c r="G1657" s="39"/>
      <c r="H1657" s="39"/>
      <c r="I1657" s="39"/>
      <c r="J1657" s="39"/>
      <c r="K1657" s="39"/>
      <c r="L1657" s="39"/>
      <c r="M1657" s="39"/>
      <c r="N1657" s="39"/>
      <c r="O1657" s="39"/>
    </row>
    <row r="1658" spans="1:15">
      <c r="A1658" s="39"/>
      <c r="B1658" s="39"/>
      <c r="C1658" s="39"/>
      <c r="D1658" s="39"/>
      <c r="E1658" s="39"/>
      <c r="F1658" s="39"/>
      <c r="G1658" s="39"/>
      <c r="H1658" s="39"/>
      <c r="I1658" s="39"/>
      <c r="J1658" s="39"/>
      <c r="K1658" s="39"/>
      <c r="L1658" s="39"/>
      <c r="M1658" s="39"/>
      <c r="N1658" s="39"/>
      <c r="O1658" s="39"/>
    </row>
    <row r="1659" spans="1:15">
      <c r="A1659" s="39"/>
      <c r="B1659" s="39"/>
      <c r="C1659" s="39"/>
      <c r="D1659" s="39"/>
      <c r="E1659" s="39"/>
      <c r="F1659" s="39"/>
      <c r="G1659" s="39"/>
      <c r="H1659" s="39"/>
      <c r="I1659" s="39"/>
      <c r="J1659" s="39"/>
      <c r="K1659" s="39"/>
      <c r="L1659" s="39"/>
      <c r="M1659" s="39"/>
      <c r="N1659" s="39"/>
      <c r="O1659" s="39"/>
    </row>
    <row r="1660" spans="1:15">
      <c r="A1660" s="39"/>
      <c r="B1660" s="39"/>
      <c r="C1660" s="39"/>
      <c r="D1660" s="39"/>
      <c r="E1660" s="39"/>
      <c r="F1660" s="39"/>
      <c r="G1660" s="39"/>
      <c r="H1660" s="39"/>
      <c r="I1660" s="39"/>
      <c r="J1660" s="39"/>
      <c r="K1660" s="39"/>
      <c r="L1660" s="39"/>
      <c r="M1660" s="39"/>
      <c r="N1660" s="39"/>
      <c r="O1660" s="39"/>
    </row>
    <row r="1661" spans="1:15">
      <c r="A1661" s="39"/>
      <c r="B1661" s="39"/>
      <c r="C1661" s="39"/>
      <c r="D1661" s="39"/>
      <c r="E1661" s="39"/>
      <c r="F1661" s="39"/>
      <c r="G1661" s="39"/>
      <c r="H1661" s="39"/>
      <c r="I1661" s="39"/>
      <c r="J1661" s="39"/>
      <c r="K1661" s="39"/>
      <c r="L1661" s="39"/>
      <c r="M1661" s="39"/>
      <c r="N1661" s="39"/>
      <c r="O1661" s="39"/>
    </row>
    <row r="1662" spans="1:15">
      <c r="A1662" s="39"/>
      <c r="B1662" s="39"/>
      <c r="C1662" s="39"/>
      <c r="D1662" s="39"/>
      <c r="E1662" s="39"/>
      <c r="F1662" s="39"/>
      <c r="G1662" s="39"/>
      <c r="H1662" s="39"/>
      <c r="I1662" s="39"/>
      <c r="J1662" s="39"/>
      <c r="K1662" s="39"/>
      <c r="L1662" s="39"/>
      <c r="M1662" s="39"/>
      <c r="N1662" s="39"/>
      <c r="O1662" s="39"/>
    </row>
    <row r="1663" spans="1:15">
      <c r="A1663" s="39"/>
      <c r="B1663" s="39"/>
      <c r="C1663" s="39"/>
      <c r="D1663" s="39"/>
      <c r="E1663" s="39"/>
      <c r="F1663" s="39"/>
      <c r="G1663" s="39"/>
      <c r="H1663" s="39"/>
      <c r="I1663" s="39"/>
      <c r="J1663" s="39"/>
      <c r="K1663" s="39"/>
      <c r="L1663" s="39"/>
      <c r="M1663" s="39"/>
      <c r="N1663" s="39"/>
      <c r="O1663" s="39"/>
    </row>
    <row r="1664" spans="1:15">
      <c r="A1664" s="39"/>
      <c r="B1664" s="39"/>
      <c r="C1664" s="39"/>
      <c r="D1664" s="39"/>
      <c r="E1664" s="39"/>
      <c r="F1664" s="39"/>
      <c r="G1664" s="39"/>
      <c r="H1664" s="39"/>
      <c r="I1664" s="39"/>
      <c r="J1664" s="39"/>
      <c r="K1664" s="39"/>
      <c r="L1664" s="39"/>
      <c r="M1664" s="39"/>
      <c r="N1664" s="39"/>
      <c r="O1664" s="39"/>
    </row>
    <row r="1665" spans="1:15">
      <c r="A1665" s="39"/>
      <c r="B1665" s="39"/>
      <c r="C1665" s="39"/>
      <c r="D1665" s="39"/>
      <c r="E1665" s="39"/>
      <c r="F1665" s="39"/>
      <c r="G1665" s="39"/>
      <c r="H1665" s="39"/>
      <c r="I1665" s="39"/>
      <c r="J1665" s="39"/>
      <c r="K1665" s="39"/>
      <c r="L1665" s="39"/>
      <c r="M1665" s="39"/>
      <c r="N1665" s="39"/>
      <c r="O1665" s="39"/>
    </row>
    <row r="1666" spans="1:15">
      <c r="A1666" s="39"/>
      <c r="B1666" s="39"/>
      <c r="C1666" s="39"/>
      <c r="D1666" s="39"/>
      <c r="E1666" s="39"/>
      <c r="F1666" s="39"/>
      <c r="G1666" s="39"/>
      <c r="H1666" s="39"/>
      <c r="I1666" s="39"/>
      <c r="J1666" s="39"/>
      <c r="K1666" s="39"/>
      <c r="L1666" s="39"/>
      <c r="M1666" s="39"/>
      <c r="N1666" s="39"/>
      <c r="O1666" s="39"/>
    </row>
    <row r="1667" spans="1:15">
      <c r="A1667" s="39"/>
      <c r="B1667" s="39"/>
      <c r="C1667" s="39"/>
      <c r="D1667" s="39"/>
      <c r="E1667" s="39"/>
      <c r="F1667" s="39"/>
      <c r="G1667" s="39"/>
      <c r="H1667" s="39"/>
      <c r="I1667" s="39"/>
      <c r="J1667" s="39"/>
      <c r="K1667" s="39"/>
      <c r="L1667" s="39"/>
      <c r="M1667" s="39"/>
      <c r="N1667" s="39"/>
      <c r="O1667" s="39"/>
    </row>
    <row r="1668" spans="1:15">
      <c r="A1668" s="39"/>
      <c r="B1668" s="39"/>
      <c r="C1668" s="39"/>
      <c r="D1668" s="39"/>
      <c r="E1668" s="39"/>
      <c r="F1668" s="39"/>
      <c r="G1668" s="39"/>
      <c r="H1668" s="39"/>
      <c r="I1668" s="39"/>
      <c r="J1668" s="39"/>
      <c r="K1668" s="39"/>
      <c r="L1668" s="39"/>
      <c r="M1668" s="39"/>
      <c r="N1668" s="39"/>
      <c r="O1668" s="39"/>
    </row>
    <row r="1669" spans="1:15">
      <c r="A1669" s="39"/>
      <c r="B1669" s="39"/>
      <c r="C1669" s="39"/>
      <c r="D1669" s="39"/>
      <c r="E1669" s="39"/>
      <c r="F1669" s="39"/>
      <c r="G1669" s="39"/>
      <c r="H1669" s="39"/>
      <c r="I1669" s="39"/>
      <c r="J1669" s="39"/>
      <c r="K1669" s="39"/>
      <c r="L1669" s="39"/>
      <c r="M1669" s="39"/>
      <c r="N1669" s="39"/>
      <c r="O1669" s="39"/>
    </row>
    <row r="1670" spans="1:15">
      <c r="A1670" s="39"/>
      <c r="B1670" s="39"/>
      <c r="C1670" s="39"/>
      <c r="D1670" s="39"/>
      <c r="E1670" s="39"/>
      <c r="F1670" s="39"/>
      <c r="G1670" s="39"/>
      <c r="H1670" s="39"/>
      <c r="I1670" s="39"/>
      <c r="J1670" s="39"/>
      <c r="K1670" s="39"/>
      <c r="L1670" s="39"/>
      <c r="M1670" s="39"/>
      <c r="N1670" s="39"/>
      <c r="O1670" s="39"/>
    </row>
    <row r="1671" spans="1:15">
      <c r="A1671" s="39"/>
      <c r="B1671" s="39"/>
      <c r="C1671" s="39"/>
      <c r="D1671" s="39"/>
      <c r="E1671" s="39"/>
      <c r="F1671" s="39"/>
      <c r="G1671" s="39"/>
      <c r="H1671" s="39"/>
      <c r="I1671" s="39"/>
      <c r="J1671" s="39"/>
      <c r="K1671" s="39"/>
      <c r="L1671" s="39"/>
      <c r="M1671" s="39"/>
      <c r="N1671" s="39"/>
      <c r="O1671" s="39"/>
    </row>
    <row r="1672" spans="1:15">
      <c r="A1672" s="39"/>
      <c r="B1672" s="39"/>
      <c r="C1672" s="39"/>
      <c r="D1672" s="39"/>
      <c r="E1672" s="39"/>
      <c r="F1672" s="39"/>
      <c r="G1672" s="39"/>
      <c r="H1672" s="39"/>
      <c r="I1672" s="39"/>
      <c r="J1672" s="39"/>
      <c r="K1672" s="39"/>
      <c r="L1672" s="39"/>
      <c r="M1672" s="39"/>
      <c r="N1672" s="39"/>
      <c r="O1672" s="39"/>
    </row>
    <row r="1673" spans="1:15">
      <c r="A1673" s="39"/>
      <c r="B1673" s="39"/>
      <c r="C1673" s="39"/>
      <c r="D1673" s="39"/>
      <c r="E1673" s="39"/>
      <c r="F1673" s="39"/>
      <c r="G1673" s="39"/>
      <c r="H1673" s="39"/>
      <c r="I1673" s="39"/>
      <c r="J1673" s="39"/>
      <c r="K1673" s="39"/>
      <c r="L1673" s="39"/>
      <c r="M1673" s="39"/>
      <c r="N1673" s="39"/>
      <c r="O1673" s="39"/>
    </row>
    <row r="1674" spans="1:15">
      <c r="A1674" s="39"/>
      <c r="B1674" s="39"/>
      <c r="C1674" s="39"/>
      <c r="D1674" s="39"/>
      <c r="E1674" s="39"/>
      <c r="F1674" s="39"/>
      <c r="G1674" s="39"/>
      <c r="H1674" s="39"/>
      <c r="I1674" s="39"/>
      <c r="J1674" s="39"/>
      <c r="K1674" s="39"/>
      <c r="L1674" s="39"/>
      <c r="M1674" s="39"/>
      <c r="N1674" s="39"/>
      <c r="O1674" s="39"/>
    </row>
    <row r="1675" spans="1:15">
      <c r="A1675" s="39"/>
      <c r="B1675" s="39"/>
      <c r="C1675" s="39"/>
      <c r="D1675" s="39"/>
      <c r="E1675" s="39"/>
      <c r="F1675" s="39"/>
      <c r="G1675" s="39"/>
      <c r="H1675" s="39"/>
      <c r="I1675" s="39"/>
      <c r="J1675" s="39"/>
      <c r="K1675" s="39"/>
      <c r="L1675" s="39"/>
      <c r="M1675" s="39"/>
      <c r="N1675" s="39"/>
      <c r="O1675" s="39"/>
    </row>
    <row r="1676" spans="1:15">
      <c r="A1676" s="39"/>
      <c r="B1676" s="39"/>
      <c r="C1676" s="39"/>
      <c r="D1676" s="39"/>
      <c r="E1676" s="39"/>
      <c r="F1676" s="39"/>
      <c r="G1676" s="39"/>
      <c r="H1676" s="39"/>
      <c r="I1676" s="39"/>
      <c r="J1676" s="39"/>
      <c r="K1676" s="39"/>
      <c r="L1676" s="39"/>
      <c r="M1676" s="39"/>
      <c r="N1676" s="39"/>
      <c r="O1676" s="39"/>
    </row>
    <row r="1677" spans="1:15">
      <c r="A1677" s="39"/>
      <c r="B1677" s="39"/>
      <c r="C1677" s="39"/>
      <c r="D1677" s="39"/>
      <c r="E1677" s="39"/>
      <c r="F1677" s="39"/>
      <c r="G1677" s="39"/>
      <c r="H1677" s="39"/>
      <c r="I1677" s="39"/>
      <c r="J1677" s="39"/>
      <c r="K1677" s="39"/>
      <c r="L1677" s="39"/>
      <c r="M1677" s="39"/>
      <c r="N1677" s="39"/>
      <c r="O1677" s="39"/>
    </row>
    <row r="1678" spans="1:15">
      <c r="A1678" s="39"/>
      <c r="B1678" s="39"/>
      <c r="C1678" s="39"/>
      <c r="D1678" s="39"/>
      <c r="E1678" s="39"/>
      <c r="F1678" s="39"/>
      <c r="G1678" s="39"/>
      <c r="H1678" s="39"/>
      <c r="I1678" s="39"/>
      <c r="J1678" s="39"/>
      <c r="K1678" s="39"/>
      <c r="L1678" s="39"/>
      <c r="M1678" s="39"/>
      <c r="N1678" s="39"/>
      <c r="O1678" s="39"/>
    </row>
    <row r="1679" spans="1:15">
      <c r="A1679" s="39"/>
      <c r="B1679" s="39"/>
      <c r="C1679" s="39"/>
      <c r="D1679" s="39"/>
      <c r="E1679" s="39"/>
      <c r="F1679" s="39"/>
      <c r="G1679" s="39"/>
      <c r="H1679" s="39"/>
      <c r="I1679" s="39"/>
      <c r="J1679" s="39"/>
      <c r="K1679" s="39"/>
      <c r="L1679" s="39"/>
      <c r="M1679" s="39"/>
      <c r="N1679" s="39"/>
      <c r="O1679" s="39"/>
    </row>
    <row r="1680" spans="1:15">
      <c r="A1680" s="39"/>
      <c r="B1680" s="39"/>
      <c r="C1680" s="39"/>
      <c r="D1680" s="39"/>
      <c r="E1680" s="39"/>
      <c r="F1680" s="39"/>
      <c r="G1680" s="39"/>
      <c r="H1680" s="39"/>
      <c r="I1680" s="39"/>
      <c r="J1680" s="39"/>
      <c r="K1680" s="39"/>
      <c r="L1680" s="39"/>
      <c r="M1680" s="39"/>
      <c r="N1680" s="39"/>
      <c r="O1680" s="39"/>
    </row>
    <row r="1681" spans="1:15">
      <c r="A1681" s="39"/>
      <c r="B1681" s="39"/>
      <c r="C1681" s="39"/>
      <c r="D1681" s="39"/>
      <c r="E1681" s="39"/>
      <c r="F1681" s="39"/>
      <c r="G1681" s="39"/>
      <c r="H1681" s="39"/>
      <c r="I1681" s="39"/>
      <c r="J1681" s="39"/>
      <c r="K1681" s="39"/>
      <c r="L1681" s="39"/>
      <c r="M1681" s="39"/>
      <c r="N1681" s="39"/>
      <c r="O1681" s="39"/>
    </row>
    <row r="1682" spans="1:15">
      <c r="A1682" s="39"/>
      <c r="B1682" s="39"/>
      <c r="C1682" s="39"/>
      <c r="D1682" s="39"/>
      <c r="E1682" s="39"/>
      <c r="F1682" s="39"/>
      <c r="G1682" s="39"/>
      <c r="H1682" s="39"/>
      <c r="I1682" s="39"/>
      <c r="J1682" s="39"/>
      <c r="K1682" s="39"/>
      <c r="L1682" s="39"/>
      <c r="M1682" s="39"/>
      <c r="N1682" s="39"/>
      <c r="O1682" s="39"/>
    </row>
    <row r="1683" spans="1:15">
      <c r="A1683" s="39"/>
      <c r="B1683" s="39"/>
      <c r="C1683" s="39"/>
      <c r="D1683" s="39"/>
      <c r="E1683" s="39"/>
      <c r="F1683" s="39"/>
      <c r="G1683" s="39"/>
      <c r="H1683" s="39"/>
      <c r="I1683" s="39"/>
      <c r="J1683" s="39"/>
      <c r="K1683" s="39"/>
      <c r="L1683" s="39"/>
      <c r="M1683" s="39"/>
      <c r="N1683" s="39"/>
      <c r="O1683" s="39"/>
    </row>
    <row r="1684" spans="1:15">
      <c r="A1684" s="39"/>
      <c r="B1684" s="39"/>
      <c r="C1684" s="39"/>
      <c r="D1684" s="39"/>
      <c r="E1684" s="39"/>
      <c r="F1684" s="39"/>
      <c r="G1684" s="39"/>
      <c r="H1684" s="39"/>
      <c r="I1684" s="39"/>
      <c r="J1684" s="39"/>
      <c r="K1684" s="39"/>
      <c r="L1684" s="39"/>
      <c r="M1684" s="39"/>
      <c r="N1684" s="39"/>
      <c r="O1684" s="39"/>
    </row>
    <row r="1685" spans="1:15">
      <c r="A1685" s="39"/>
      <c r="B1685" s="39"/>
      <c r="C1685" s="39"/>
      <c r="D1685" s="39"/>
      <c r="E1685" s="39"/>
      <c r="F1685" s="39"/>
      <c r="G1685" s="39"/>
      <c r="H1685" s="39"/>
      <c r="I1685" s="39"/>
      <c r="J1685" s="39"/>
      <c r="K1685" s="39"/>
      <c r="L1685" s="39"/>
      <c r="M1685" s="39"/>
      <c r="N1685" s="39"/>
      <c r="O1685" s="39"/>
    </row>
    <row r="1686" spans="1:15">
      <c r="A1686" s="39"/>
      <c r="B1686" s="39"/>
      <c r="C1686" s="39"/>
      <c r="D1686" s="39"/>
      <c r="E1686" s="39"/>
      <c r="F1686" s="39"/>
      <c r="G1686" s="39"/>
      <c r="H1686" s="39"/>
      <c r="I1686" s="39"/>
      <c r="J1686" s="39"/>
      <c r="K1686" s="39"/>
      <c r="L1686" s="39"/>
      <c r="M1686" s="39"/>
      <c r="N1686" s="39"/>
      <c r="O1686" s="39"/>
    </row>
    <row r="1687" spans="1:15">
      <c r="A1687" s="39"/>
      <c r="B1687" s="39"/>
      <c r="C1687" s="39"/>
      <c r="D1687" s="39"/>
      <c r="E1687" s="39"/>
      <c r="F1687" s="39"/>
      <c r="G1687" s="39"/>
      <c r="H1687" s="39"/>
      <c r="I1687" s="39"/>
      <c r="J1687" s="39"/>
      <c r="K1687" s="39"/>
      <c r="L1687" s="39"/>
      <c r="M1687" s="39"/>
      <c r="N1687" s="39"/>
      <c r="O1687" s="39"/>
    </row>
    <row r="1688" spans="1:15">
      <c r="A1688" s="39"/>
      <c r="B1688" s="39"/>
      <c r="C1688" s="39"/>
      <c r="D1688" s="39"/>
      <c r="E1688" s="39"/>
      <c r="F1688" s="39"/>
      <c r="G1688" s="39"/>
      <c r="H1688" s="39"/>
      <c r="I1688" s="39"/>
      <c r="J1688" s="39"/>
      <c r="K1688" s="39"/>
      <c r="L1688" s="39"/>
      <c r="M1688" s="39"/>
      <c r="N1688" s="39"/>
      <c r="O1688" s="39"/>
    </row>
    <row r="1689" spans="1:15">
      <c r="A1689" s="39"/>
      <c r="B1689" s="39"/>
      <c r="C1689" s="39"/>
      <c r="D1689" s="39"/>
      <c r="E1689" s="39"/>
      <c r="F1689" s="39"/>
      <c r="G1689" s="39"/>
      <c r="H1689" s="39"/>
      <c r="I1689" s="39"/>
      <c r="J1689" s="39"/>
      <c r="K1689" s="39"/>
      <c r="L1689" s="39"/>
      <c r="M1689" s="39"/>
      <c r="N1689" s="39"/>
      <c r="O1689" s="39"/>
    </row>
    <row r="1690" spans="1:15">
      <c r="A1690" s="39"/>
      <c r="B1690" s="39"/>
      <c r="C1690" s="39"/>
      <c r="D1690" s="39"/>
      <c r="E1690" s="39"/>
      <c r="F1690" s="39"/>
      <c r="G1690" s="39"/>
      <c r="H1690" s="39"/>
      <c r="I1690" s="39"/>
      <c r="J1690" s="39"/>
      <c r="K1690" s="39"/>
      <c r="L1690" s="39"/>
      <c r="M1690" s="39"/>
      <c r="N1690" s="39"/>
      <c r="O1690" s="39"/>
    </row>
    <row r="1691" spans="1:15">
      <c r="A1691" s="39"/>
      <c r="B1691" s="39"/>
      <c r="C1691" s="39"/>
      <c r="D1691" s="39"/>
      <c r="E1691" s="39"/>
      <c r="F1691" s="39"/>
      <c r="G1691" s="39"/>
      <c r="H1691" s="39"/>
      <c r="I1691" s="39"/>
      <c r="J1691" s="39"/>
      <c r="K1691" s="39"/>
      <c r="L1691" s="39"/>
      <c r="M1691" s="39"/>
      <c r="N1691" s="39"/>
      <c r="O1691" s="39"/>
    </row>
    <row r="1692" spans="1:15">
      <c r="A1692" s="39"/>
      <c r="B1692" s="39"/>
      <c r="C1692" s="39"/>
      <c r="D1692" s="39"/>
      <c r="E1692" s="39"/>
      <c r="F1692" s="39"/>
      <c r="G1692" s="39"/>
      <c r="H1692" s="39"/>
      <c r="I1692" s="39"/>
      <c r="J1692" s="39"/>
      <c r="K1692" s="39"/>
      <c r="L1692" s="39"/>
      <c r="M1692" s="39"/>
      <c r="N1692" s="39"/>
      <c r="O1692" s="39"/>
    </row>
    <row r="1693" spans="1:15">
      <c r="A1693" s="39"/>
      <c r="B1693" s="39"/>
      <c r="C1693" s="39"/>
      <c r="D1693" s="39"/>
      <c r="E1693" s="39"/>
      <c r="F1693" s="39"/>
      <c r="G1693" s="39"/>
      <c r="H1693" s="39"/>
      <c r="I1693" s="39"/>
      <c r="J1693" s="39"/>
      <c r="K1693" s="39"/>
      <c r="L1693" s="39"/>
      <c r="M1693" s="39"/>
      <c r="N1693" s="39"/>
      <c r="O1693" s="39"/>
    </row>
    <row r="1694" spans="1:15">
      <c r="A1694" s="39"/>
      <c r="B1694" s="39"/>
      <c r="C1694" s="39"/>
      <c r="D1694" s="39"/>
      <c r="E1694" s="39"/>
      <c r="F1694" s="39"/>
      <c r="G1694" s="39"/>
      <c r="H1694" s="39"/>
      <c r="I1694" s="39"/>
      <c r="J1694" s="39"/>
      <c r="K1694" s="39"/>
      <c r="L1694" s="39"/>
      <c r="M1694" s="39"/>
      <c r="N1694" s="39"/>
      <c r="O1694" s="39"/>
    </row>
    <row r="1695" spans="1:15">
      <c r="A1695" s="39"/>
      <c r="B1695" s="39"/>
      <c r="C1695" s="39"/>
      <c r="D1695" s="39"/>
      <c r="E1695" s="39"/>
      <c r="F1695" s="39"/>
      <c r="G1695" s="39"/>
      <c r="H1695" s="39"/>
      <c r="I1695" s="39"/>
      <c r="J1695" s="39"/>
      <c r="K1695" s="39"/>
      <c r="L1695" s="39"/>
      <c r="M1695" s="39"/>
      <c r="N1695" s="39"/>
      <c r="O1695" s="39"/>
    </row>
    <row r="1696" spans="1:15">
      <c r="A1696" s="39"/>
      <c r="B1696" s="39"/>
      <c r="C1696" s="39"/>
      <c r="D1696" s="39"/>
      <c r="E1696" s="39"/>
      <c r="F1696" s="39"/>
      <c r="G1696" s="39"/>
      <c r="H1696" s="39"/>
      <c r="I1696" s="39"/>
      <c r="J1696" s="39"/>
      <c r="K1696" s="39"/>
      <c r="L1696" s="39"/>
      <c r="M1696" s="39"/>
      <c r="N1696" s="39"/>
      <c r="O1696" s="39"/>
    </row>
    <row r="1697" spans="1:15">
      <c r="A1697" s="39"/>
      <c r="B1697" s="39"/>
      <c r="C1697" s="39"/>
      <c r="D1697" s="39"/>
      <c r="E1697" s="39"/>
      <c r="F1697" s="39"/>
      <c r="G1697" s="39"/>
      <c r="H1697" s="39"/>
      <c r="I1697" s="39"/>
      <c r="J1697" s="39"/>
      <c r="K1697" s="39"/>
      <c r="L1697" s="39"/>
      <c r="M1697" s="39"/>
      <c r="N1697" s="39"/>
      <c r="O1697" s="39"/>
    </row>
    <row r="1698" spans="1:15">
      <c r="A1698" s="39"/>
      <c r="B1698" s="39"/>
      <c r="C1698" s="39"/>
      <c r="D1698" s="39"/>
      <c r="E1698" s="39"/>
      <c r="F1698" s="39"/>
      <c r="G1698" s="39"/>
      <c r="H1698" s="39"/>
      <c r="I1698" s="39"/>
      <c r="J1698" s="39"/>
      <c r="K1698" s="39"/>
      <c r="L1698" s="39"/>
      <c r="M1698" s="39"/>
      <c r="N1698" s="39"/>
      <c r="O1698" s="39"/>
    </row>
    <row r="1699" spans="1:15">
      <c r="A1699" s="39"/>
      <c r="B1699" s="39"/>
      <c r="C1699" s="39"/>
      <c r="D1699" s="39"/>
      <c r="E1699" s="39"/>
      <c r="F1699" s="39"/>
      <c r="G1699" s="39"/>
      <c r="H1699" s="39"/>
      <c r="I1699" s="39"/>
      <c r="J1699" s="39"/>
      <c r="K1699" s="39"/>
      <c r="L1699" s="39"/>
      <c r="M1699" s="39"/>
      <c r="N1699" s="39"/>
      <c r="O1699" s="39"/>
    </row>
    <row r="1700" spans="1:15">
      <c r="A1700" s="39"/>
      <c r="B1700" s="39"/>
      <c r="C1700" s="39"/>
      <c r="D1700" s="39"/>
      <c r="E1700" s="39"/>
      <c r="F1700" s="39"/>
      <c r="G1700" s="39"/>
      <c r="H1700" s="39"/>
      <c r="I1700" s="39"/>
      <c r="J1700" s="39"/>
      <c r="K1700" s="39"/>
      <c r="L1700" s="39"/>
      <c r="M1700" s="39"/>
      <c r="N1700" s="39"/>
      <c r="O1700" s="39"/>
    </row>
    <row r="1701" spans="1:15">
      <c r="A1701" s="39"/>
      <c r="B1701" s="39"/>
      <c r="C1701" s="39"/>
      <c r="D1701" s="39"/>
      <c r="E1701" s="39"/>
      <c r="F1701" s="39"/>
      <c r="G1701" s="39"/>
      <c r="H1701" s="39"/>
      <c r="I1701" s="39"/>
      <c r="J1701" s="39"/>
      <c r="K1701" s="39"/>
      <c r="L1701" s="39"/>
      <c r="M1701" s="39"/>
      <c r="N1701" s="39"/>
      <c r="O1701" s="39"/>
    </row>
    <row r="1702" spans="1:15">
      <c r="A1702" s="39"/>
      <c r="B1702" s="39"/>
      <c r="C1702" s="39"/>
      <c r="D1702" s="39"/>
      <c r="E1702" s="39"/>
      <c r="F1702" s="39"/>
      <c r="G1702" s="39"/>
      <c r="H1702" s="39"/>
      <c r="I1702" s="39"/>
      <c r="J1702" s="39"/>
      <c r="K1702" s="39"/>
      <c r="L1702" s="39"/>
      <c r="M1702" s="39"/>
      <c r="N1702" s="39"/>
      <c r="O1702" s="39"/>
    </row>
    <row r="1703" spans="1:15">
      <c r="A1703" s="39"/>
      <c r="B1703" s="39"/>
      <c r="C1703" s="39"/>
      <c r="D1703" s="39"/>
      <c r="E1703" s="39"/>
      <c r="F1703" s="39"/>
      <c r="G1703" s="39"/>
      <c r="H1703" s="39"/>
      <c r="I1703" s="39"/>
      <c r="J1703" s="39"/>
      <c r="K1703" s="39"/>
      <c r="L1703" s="39"/>
      <c r="M1703" s="39"/>
      <c r="N1703" s="39"/>
      <c r="O1703" s="39"/>
    </row>
    <row r="1704" spans="1:15">
      <c r="A1704" s="39"/>
      <c r="B1704" s="39"/>
      <c r="C1704" s="39"/>
      <c r="D1704" s="39"/>
      <c r="E1704" s="39"/>
      <c r="F1704" s="39"/>
      <c r="G1704" s="39"/>
      <c r="H1704" s="39"/>
      <c r="I1704" s="39"/>
      <c r="J1704" s="39"/>
      <c r="K1704" s="39"/>
      <c r="L1704" s="39"/>
      <c r="M1704" s="39"/>
      <c r="N1704" s="39"/>
      <c r="O1704" s="39"/>
    </row>
    <row r="1705" spans="1:15">
      <c r="A1705" s="39"/>
      <c r="B1705" s="39"/>
      <c r="C1705" s="39"/>
      <c r="D1705" s="39"/>
      <c r="E1705" s="39"/>
      <c r="F1705" s="39"/>
      <c r="G1705" s="39"/>
      <c r="H1705" s="39"/>
      <c r="I1705" s="39"/>
      <c r="J1705" s="39"/>
      <c r="K1705" s="39"/>
      <c r="L1705" s="39"/>
      <c r="M1705" s="39"/>
      <c r="N1705" s="39"/>
      <c r="O1705" s="39"/>
    </row>
    <row r="1706" spans="1:15">
      <c r="A1706" s="39"/>
      <c r="B1706" s="39"/>
      <c r="C1706" s="39"/>
      <c r="D1706" s="39"/>
      <c r="E1706" s="39"/>
      <c r="F1706" s="39"/>
      <c r="G1706" s="39"/>
      <c r="H1706" s="39"/>
      <c r="I1706" s="39"/>
      <c r="J1706" s="39"/>
      <c r="K1706" s="39"/>
      <c r="L1706" s="39"/>
      <c r="M1706" s="39"/>
      <c r="N1706" s="39"/>
      <c r="O1706" s="39"/>
    </row>
    <row r="1707" spans="1:15">
      <c r="A1707" s="39"/>
      <c r="B1707" s="39"/>
      <c r="C1707" s="39"/>
      <c r="D1707" s="39"/>
      <c r="E1707" s="39"/>
      <c r="F1707" s="39"/>
      <c r="G1707" s="39"/>
      <c r="H1707" s="39"/>
      <c r="I1707" s="39"/>
      <c r="J1707" s="39"/>
      <c r="K1707" s="39"/>
      <c r="L1707" s="39"/>
      <c r="M1707" s="39"/>
      <c r="N1707" s="39"/>
      <c r="O1707" s="39"/>
    </row>
    <row r="1708" spans="1:15">
      <c r="A1708" s="39"/>
      <c r="B1708" s="39"/>
      <c r="C1708" s="39"/>
      <c r="D1708" s="39"/>
      <c r="E1708" s="39"/>
      <c r="F1708" s="39"/>
      <c r="G1708" s="39"/>
      <c r="H1708" s="39"/>
      <c r="I1708" s="39"/>
      <c r="J1708" s="39"/>
      <c r="K1708" s="39"/>
      <c r="L1708" s="39"/>
      <c r="M1708" s="39"/>
      <c r="N1708" s="39"/>
      <c r="O1708" s="39"/>
    </row>
    <row r="1709" spans="1:15">
      <c r="A1709" s="39"/>
      <c r="B1709" s="39"/>
      <c r="C1709" s="39"/>
      <c r="D1709" s="39"/>
      <c r="E1709" s="39"/>
      <c r="F1709" s="39"/>
      <c r="G1709" s="39"/>
      <c r="H1709" s="39"/>
      <c r="I1709" s="39"/>
      <c r="J1709" s="39"/>
      <c r="K1709" s="39"/>
      <c r="L1709" s="39"/>
      <c r="M1709" s="39"/>
      <c r="N1709" s="39"/>
      <c r="O1709" s="39"/>
    </row>
    <row r="1710" spans="1:15">
      <c r="A1710" s="39"/>
      <c r="B1710" s="39"/>
      <c r="C1710" s="39"/>
      <c r="D1710" s="39"/>
      <c r="E1710" s="39"/>
      <c r="F1710" s="39"/>
      <c r="G1710" s="39"/>
      <c r="H1710" s="39"/>
      <c r="I1710" s="39"/>
      <c r="J1710" s="39"/>
      <c r="K1710" s="39"/>
      <c r="L1710" s="39"/>
      <c r="M1710" s="39"/>
      <c r="N1710" s="39"/>
      <c r="O1710" s="39"/>
    </row>
    <row r="1711" spans="1:15">
      <c r="A1711" s="39"/>
      <c r="B1711" s="39"/>
      <c r="C1711" s="39"/>
      <c r="D1711" s="39"/>
      <c r="E1711" s="39"/>
      <c r="F1711" s="39"/>
      <c r="G1711" s="39"/>
      <c r="H1711" s="39"/>
      <c r="I1711" s="39"/>
      <c r="J1711" s="39"/>
      <c r="K1711" s="39"/>
      <c r="L1711" s="39"/>
      <c r="M1711" s="39"/>
      <c r="N1711" s="39"/>
      <c r="O1711" s="39"/>
    </row>
    <row r="1712" spans="1:15">
      <c r="A1712" s="39"/>
      <c r="B1712" s="39"/>
      <c r="C1712" s="39"/>
      <c r="D1712" s="39"/>
      <c r="E1712" s="39"/>
      <c r="F1712" s="39"/>
      <c r="G1712" s="39"/>
      <c r="H1712" s="39"/>
      <c r="I1712" s="39"/>
      <c r="J1712" s="39"/>
      <c r="K1712" s="39"/>
      <c r="L1712" s="39"/>
      <c r="M1712" s="39"/>
      <c r="N1712" s="39"/>
      <c r="O1712" s="39"/>
    </row>
    <row r="1713" spans="1:15">
      <c r="A1713" s="39"/>
      <c r="B1713" s="39"/>
      <c r="C1713" s="39"/>
      <c r="D1713" s="39"/>
      <c r="E1713" s="39"/>
      <c r="F1713" s="39"/>
      <c r="G1713" s="39"/>
      <c r="H1713" s="39"/>
      <c r="I1713" s="39"/>
      <c r="J1713" s="39"/>
      <c r="K1713" s="39"/>
      <c r="L1713" s="39"/>
      <c r="M1713" s="39"/>
      <c r="N1713" s="39"/>
      <c r="O1713" s="39"/>
    </row>
    <row r="1714" spans="1:15">
      <c r="A1714" s="39"/>
      <c r="B1714" s="39"/>
      <c r="C1714" s="39"/>
      <c r="D1714" s="39"/>
      <c r="E1714" s="39"/>
      <c r="F1714" s="39"/>
      <c r="G1714" s="39"/>
      <c r="H1714" s="39"/>
      <c r="I1714" s="39"/>
      <c r="J1714" s="39"/>
      <c r="K1714" s="39"/>
      <c r="L1714" s="39"/>
      <c r="M1714" s="39"/>
      <c r="N1714" s="39"/>
      <c r="O1714" s="39"/>
    </row>
    <row r="1715" spans="1:15">
      <c r="A1715" s="39"/>
      <c r="B1715" s="39"/>
      <c r="C1715" s="39"/>
      <c r="D1715" s="39"/>
      <c r="E1715" s="39"/>
      <c r="F1715" s="39"/>
      <c r="G1715" s="39"/>
      <c r="H1715" s="39"/>
      <c r="I1715" s="39"/>
      <c r="J1715" s="39"/>
      <c r="K1715" s="39"/>
      <c r="L1715" s="39"/>
      <c r="M1715" s="39"/>
      <c r="N1715" s="39"/>
      <c r="O1715" s="39"/>
    </row>
    <row r="1716" spans="1:15">
      <c r="A1716" s="39"/>
      <c r="B1716" s="39"/>
      <c r="C1716" s="39"/>
      <c r="D1716" s="39"/>
      <c r="E1716" s="39"/>
      <c r="F1716" s="39"/>
      <c r="G1716" s="39"/>
      <c r="H1716" s="39"/>
      <c r="I1716" s="39"/>
      <c r="J1716" s="39"/>
      <c r="K1716" s="39"/>
      <c r="L1716" s="39"/>
      <c r="M1716" s="39"/>
      <c r="N1716" s="39"/>
      <c r="O1716" s="39"/>
    </row>
    <row r="1717" spans="1:15">
      <c r="A1717" s="39"/>
      <c r="B1717" s="39"/>
      <c r="C1717" s="39"/>
      <c r="D1717" s="39"/>
      <c r="E1717" s="39"/>
      <c r="F1717" s="39"/>
      <c r="G1717" s="39"/>
      <c r="H1717" s="39"/>
      <c r="I1717" s="39"/>
      <c r="J1717" s="39"/>
      <c r="K1717" s="39"/>
      <c r="L1717" s="39"/>
      <c r="M1717" s="39"/>
      <c r="N1717" s="39"/>
      <c r="O1717" s="39"/>
    </row>
    <row r="1718" spans="1:15">
      <c r="A1718" s="39"/>
      <c r="B1718" s="39"/>
      <c r="C1718" s="39"/>
      <c r="D1718" s="39"/>
      <c r="E1718" s="39"/>
      <c r="F1718" s="39"/>
      <c r="G1718" s="39"/>
      <c r="H1718" s="39"/>
      <c r="I1718" s="39"/>
      <c r="J1718" s="39"/>
      <c r="K1718" s="39"/>
      <c r="L1718" s="39"/>
      <c r="M1718" s="39"/>
      <c r="N1718" s="39"/>
      <c r="O1718" s="39"/>
    </row>
    <row r="1719" spans="1:15">
      <c r="A1719" s="39"/>
      <c r="B1719" s="39"/>
      <c r="C1719" s="39"/>
      <c r="D1719" s="39"/>
      <c r="E1719" s="39"/>
      <c r="F1719" s="39"/>
      <c r="G1719" s="39"/>
      <c r="H1719" s="39"/>
      <c r="I1719" s="39"/>
      <c r="J1719" s="39"/>
      <c r="K1719" s="39"/>
      <c r="L1719" s="39"/>
      <c r="M1719" s="39"/>
      <c r="N1719" s="39"/>
      <c r="O1719" s="39"/>
    </row>
    <row r="1720" spans="1:15">
      <c r="A1720" s="39"/>
      <c r="B1720" s="39"/>
      <c r="C1720" s="39"/>
      <c r="D1720" s="39"/>
      <c r="E1720" s="39"/>
      <c r="F1720" s="39"/>
      <c r="G1720" s="39"/>
      <c r="H1720" s="39"/>
      <c r="I1720" s="39"/>
      <c r="J1720" s="39"/>
      <c r="K1720" s="39"/>
      <c r="L1720" s="39"/>
      <c r="M1720" s="39"/>
      <c r="N1720" s="39"/>
      <c r="O1720" s="39"/>
    </row>
    <row r="1721" spans="1:15">
      <c r="A1721" s="39"/>
      <c r="B1721" s="39"/>
      <c r="C1721" s="39"/>
      <c r="D1721" s="39"/>
      <c r="E1721" s="39"/>
      <c r="F1721" s="39"/>
      <c r="G1721" s="39"/>
      <c r="H1721" s="39"/>
      <c r="I1721" s="39"/>
      <c r="J1721" s="39"/>
      <c r="K1721" s="39"/>
      <c r="L1721" s="39"/>
      <c r="M1721" s="39"/>
      <c r="N1721" s="39"/>
      <c r="O1721" s="39"/>
    </row>
    <row r="1722" spans="1:15">
      <c r="A1722" s="39"/>
      <c r="B1722" s="39"/>
      <c r="C1722" s="39"/>
      <c r="D1722" s="39"/>
      <c r="E1722" s="39"/>
      <c r="F1722" s="39"/>
      <c r="G1722" s="39"/>
      <c r="H1722" s="39"/>
      <c r="I1722" s="39"/>
      <c r="J1722" s="39"/>
      <c r="K1722" s="39"/>
      <c r="L1722" s="39"/>
      <c r="M1722" s="39"/>
      <c r="N1722" s="39"/>
      <c r="O1722" s="39"/>
    </row>
    <row r="1723" spans="1:15">
      <c r="A1723" s="39"/>
      <c r="B1723" s="39"/>
      <c r="C1723" s="39"/>
      <c r="D1723" s="39"/>
      <c r="E1723" s="39"/>
      <c r="F1723" s="39"/>
      <c r="G1723" s="39"/>
      <c r="H1723" s="39"/>
      <c r="I1723" s="39"/>
      <c r="J1723" s="39"/>
      <c r="K1723" s="39"/>
      <c r="L1723" s="39"/>
      <c r="M1723" s="39"/>
      <c r="N1723" s="39"/>
      <c r="O1723" s="39"/>
    </row>
    <row r="1724" spans="1:15">
      <c r="A1724" s="39"/>
      <c r="B1724" s="39"/>
      <c r="C1724" s="39"/>
      <c r="D1724" s="39"/>
      <c r="E1724" s="39"/>
      <c r="F1724" s="39"/>
      <c r="G1724" s="39"/>
      <c r="H1724" s="39"/>
      <c r="I1724" s="39"/>
      <c r="J1724" s="39"/>
      <c r="K1724" s="39"/>
      <c r="L1724" s="39"/>
      <c r="M1724" s="39"/>
      <c r="N1724" s="39"/>
      <c r="O1724" s="39"/>
    </row>
    <row r="1725" spans="1:15">
      <c r="A1725" s="39"/>
      <c r="B1725" s="39"/>
      <c r="C1725" s="39"/>
      <c r="D1725" s="39"/>
      <c r="E1725" s="39"/>
      <c r="F1725" s="39"/>
      <c r="G1725" s="39"/>
      <c r="H1725" s="39"/>
      <c r="I1725" s="39"/>
      <c r="J1725" s="39"/>
      <c r="K1725" s="39"/>
      <c r="L1725" s="39"/>
      <c r="M1725" s="39"/>
      <c r="N1725" s="39"/>
      <c r="O1725" s="39"/>
    </row>
    <row r="1726" spans="1:15">
      <c r="A1726" s="39"/>
      <c r="B1726" s="39"/>
      <c r="C1726" s="39"/>
      <c r="D1726" s="39"/>
      <c r="E1726" s="39"/>
      <c r="F1726" s="39"/>
      <c r="G1726" s="39"/>
      <c r="H1726" s="39"/>
      <c r="I1726" s="39"/>
      <c r="J1726" s="39"/>
      <c r="K1726" s="39"/>
      <c r="L1726" s="39"/>
      <c r="M1726" s="39"/>
      <c r="N1726" s="39"/>
      <c r="O1726" s="39"/>
    </row>
    <row r="1727" spans="1:15">
      <c r="A1727" s="39"/>
      <c r="B1727" s="39"/>
      <c r="C1727" s="39"/>
      <c r="D1727" s="39"/>
      <c r="E1727" s="39"/>
      <c r="F1727" s="39"/>
      <c r="G1727" s="39"/>
      <c r="H1727" s="39"/>
      <c r="I1727" s="39"/>
      <c r="J1727" s="39"/>
      <c r="K1727" s="39"/>
      <c r="L1727" s="39"/>
      <c r="M1727" s="39"/>
      <c r="N1727" s="39"/>
      <c r="O1727" s="39"/>
    </row>
    <row r="1728" spans="1:15">
      <c r="A1728" s="39"/>
      <c r="B1728" s="39"/>
      <c r="C1728" s="39"/>
      <c r="D1728" s="39"/>
      <c r="E1728" s="39"/>
      <c r="F1728" s="39"/>
      <c r="G1728" s="39"/>
      <c r="H1728" s="39"/>
      <c r="I1728" s="39"/>
      <c r="J1728" s="39"/>
      <c r="K1728" s="39"/>
      <c r="L1728" s="39"/>
      <c r="M1728" s="39"/>
      <c r="N1728" s="39"/>
      <c r="O1728" s="39"/>
    </row>
    <row r="1729" spans="1:15">
      <c r="A1729" s="39"/>
      <c r="B1729" s="39"/>
      <c r="C1729" s="39"/>
      <c r="D1729" s="39"/>
      <c r="E1729" s="39"/>
      <c r="F1729" s="39"/>
      <c r="G1729" s="39"/>
      <c r="H1729" s="39"/>
      <c r="I1729" s="39"/>
      <c r="J1729" s="39"/>
      <c r="K1729" s="39"/>
      <c r="L1729" s="39"/>
      <c r="M1729" s="39"/>
      <c r="N1729" s="39"/>
      <c r="O1729" s="39"/>
    </row>
    <row r="1730" spans="1:15">
      <c r="A1730" s="39"/>
      <c r="B1730" s="39"/>
      <c r="C1730" s="39"/>
      <c r="D1730" s="39"/>
      <c r="E1730" s="39"/>
      <c r="F1730" s="39"/>
      <c r="G1730" s="39"/>
      <c r="H1730" s="39"/>
      <c r="I1730" s="39"/>
      <c r="J1730" s="39"/>
      <c r="K1730" s="39"/>
      <c r="L1730" s="39"/>
      <c r="M1730" s="39"/>
      <c r="N1730" s="39"/>
      <c r="O1730" s="39"/>
    </row>
    <row r="1731" spans="1:15">
      <c r="A1731" s="39"/>
      <c r="B1731" s="39"/>
      <c r="C1731" s="39"/>
      <c r="D1731" s="39"/>
      <c r="E1731" s="39"/>
      <c r="F1731" s="39"/>
      <c r="G1731" s="39"/>
      <c r="H1731" s="39"/>
      <c r="I1731" s="39"/>
      <c r="J1731" s="39"/>
      <c r="K1731" s="39"/>
      <c r="L1731" s="39"/>
      <c r="M1731" s="39"/>
      <c r="N1731" s="39"/>
      <c r="O1731" s="39"/>
    </row>
    <row r="1732" spans="1:15">
      <c r="A1732" s="39"/>
      <c r="B1732" s="39"/>
      <c r="C1732" s="39"/>
      <c r="D1732" s="39"/>
      <c r="E1732" s="39"/>
      <c r="F1732" s="39"/>
      <c r="G1732" s="39"/>
      <c r="H1732" s="39"/>
      <c r="I1732" s="39"/>
      <c r="J1732" s="39"/>
      <c r="K1732" s="39"/>
      <c r="L1732" s="39"/>
      <c r="M1732" s="39"/>
      <c r="N1732" s="39"/>
      <c r="O1732" s="39"/>
    </row>
    <row r="1733" spans="1:15">
      <c r="A1733" s="39"/>
      <c r="B1733" s="39"/>
      <c r="C1733" s="39"/>
      <c r="D1733" s="39"/>
      <c r="E1733" s="39"/>
      <c r="F1733" s="39"/>
      <c r="G1733" s="39"/>
      <c r="H1733" s="39"/>
      <c r="I1733" s="39"/>
      <c r="J1733" s="39"/>
      <c r="K1733" s="39"/>
      <c r="L1733" s="39"/>
      <c r="M1733" s="39"/>
      <c r="N1733" s="39"/>
      <c r="O1733" s="39"/>
    </row>
    <row r="1734" spans="1:15">
      <c r="A1734" s="39"/>
      <c r="B1734" s="39"/>
      <c r="C1734" s="39"/>
      <c r="D1734" s="39"/>
      <c r="E1734" s="39"/>
      <c r="F1734" s="39"/>
      <c r="G1734" s="39"/>
      <c r="H1734" s="39"/>
      <c r="I1734" s="39"/>
      <c r="J1734" s="39"/>
      <c r="K1734" s="39"/>
      <c r="L1734" s="39"/>
      <c r="M1734" s="39"/>
      <c r="N1734" s="39"/>
      <c r="O1734" s="39"/>
    </row>
    <row r="1735" spans="1:15">
      <c r="A1735" s="39"/>
      <c r="B1735" s="39"/>
      <c r="C1735" s="39"/>
      <c r="D1735" s="39"/>
      <c r="E1735" s="39"/>
      <c r="F1735" s="39"/>
      <c r="G1735" s="39"/>
      <c r="H1735" s="39"/>
      <c r="I1735" s="39"/>
      <c r="J1735" s="39"/>
      <c r="K1735" s="39"/>
      <c r="L1735" s="39"/>
      <c r="M1735" s="39"/>
      <c r="N1735" s="39"/>
      <c r="O1735" s="39"/>
    </row>
    <row r="1736" spans="1:15">
      <c r="A1736" s="39"/>
      <c r="B1736" s="39"/>
      <c r="C1736" s="39"/>
      <c r="D1736" s="39"/>
      <c r="E1736" s="39"/>
      <c r="F1736" s="39"/>
      <c r="G1736" s="39"/>
      <c r="H1736" s="39"/>
      <c r="I1736" s="39"/>
      <c r="J1736" s="39"/>
      <c r="K1736" s="39"/>
      <c r="L1736" s="39"/>
      <c r="M1736" s="39"/>
      <c r="N1736" s="39"/>
      <c r="O1736" s="39"/>
    </row>
    <row r="1737" spans="1:15">
      <c r="A1737" s="39"/>
      <c r="B1737" s="39"/>
      <c r="C1737" s="39"/>
      <c r="D1737" s="39"/>
      <c r="E1737" s="39"/>
      <c r="F1737" s="39"/>
      <c r="G1737" s="39"/>
      <c r="H1737" s="39"/>
      <c r="I1737" s="39"/>
      <c r="J1737" s="39"/>
      <c r="K1737" s="39"/>
      <c r="L1737" s="39"/>
      <c r="M1737" s="39"/>
      <c r="N1737" s="39"/>
      <c r="O1737" s="39"/>
    </row>
    <row r="1738" spans="1:15">
      <c r="A1738" s="39"/>
      <c r="B1738" s="39"/>
      <c r="C1738" s="39"/>
      <c r="D1738" s="39"/>
      <c r="E1738" s="39"/>
      <c r="F1738" s="39"/>
      <c r="G1738" s="39"/>
      <c r="H1738" s="39"/>
      <c r="I1738" s="39"/>
      <c r="J1738" s="39"/>
      <c r="K1738" s="39"/>
      <c r="L1738" s="39"/>
      <c r="M1738" s="39"/>
      <c r="N1738" s="39"/>
      <c r="O1738" s="39"/>
    </row>
    <row r="1739" spans="1:15">
      <c r="A1739" s="39"/>
      <c r="B1739" s="39"/>
      <c r="C1739" s="39"/>
      <c r="D1739" s="39"/>
      <c r="E1739" s="39"/>
      <c r="F1739" s="39"/>
      <c r="G1739" s="39"/>
      <c r="H1739" s="39"/>
      <c r="I1739" s="39"/>
      <c r="J1739" s="39"/>
      <c r="K1739" s="39"/>
      <c r="L1739" s="39"/>
      <c r="M1739" s="39"/>
      <c r="N1739" s="39"/>
      <c r="O1739" s="39"/>
    </row>
    <row r="1740" spans="1:15">
      <c r="A1740" s="39"/>
      <c r="B1740" s="39"/>
      <c r="C1740" s="39"/>
      <c r="D1740" s="39"/>
      <c r="E1740" s="39"/>
      <c r="F1740" s="39"/>
      <c r="G1740" s="39"/>
      <c r="H1740" s="39"/>
      <c r="I1740" s="39"/>
      <c r="J1740" s="39"/>
      <c r="K1740" s="39"/>
      <c r="L1740" s="39"/>
      <c r="M1740" s="39"/>
      <c r="N1740" s="39"/>
      <c r="O1740" s="39"/>
    </row>
    <row r="1741" spans="1:15">
      <c r="A1741" s="39"/>
      <c r="B1741" s="39"/>
      <c r="C1741" s="39"/>
      <c r="D1741" s="39"/>
      <c r="E1741" s="39"/>
      <c r="F1741" s="39"/>
      <c r="G1741" s="39"/>
      <c r="H1741" s="39"/>
      <c r="I1741" s="39"/>
      <c r="J1741" s="39"/>
      <c r="K1741" s="39"/>
      <c r="L1741" s="39"/>
      <c r="M1741" s="39"/>
      <c r="N1741" s="39"/>
      <c r="O1741" s="39"/>
    </row>
    <row r="1742" spans="1:15">
      <c r="A1742" s="39"/>
      <c r="B1742" s="39"/>
      <c r="C1742" s="39"/>
      <c r="D1742" s="39"/>
      <c r="E1742" s="39"/>
      <c r="F1742" s="39"/>
      <c r="G1742" s="39"/>
      <c r="H1742" s="39"/>
      <c r="I1742" s="39"/>
      <c r="J1742" s="39"/>
      <c r="K1742" s="39"/>
      <c r="L1742" s="39"/>
      <c r="M1742" s="39"/>
      <c r="N1742" s="39"/>
      <c r="O1742" s="39"/>
    </row>
    <row r="1743" spans="1:15">
      <c r="A1743" s="39"/>
      <c r="B1743" s="39"/>
      <c r="C1743" s="39"/>
      <c r="D1743" s="39"/>
      <c r="E1743" s="39"/>
      <c r="F1743" s="39"/>
      <c r="G1743" s="39"/>
      <c r="H1743" s="39"/>
      <c r="I1743" s="39"/>
      <c r="J1743" s="39"/>
      <c r="K1743" s="39"/>
      <c r="L1743" s="39"/>
      <c r="M1743" s="39"/>
      <c r="N1743" s="39"/>
      <c r="O1743" s="39"/>
    </row>
    <row r="1744" spans="1:15">
      <c r="A1744" s="39"/>
      <c r="B1744" s="39"/>
      <c r="C1744" s="39"/>
      <c r="D1744" s="39"/>
      <c r="E1744" s="39"/>
      <c r="F1744" s="39"/>
      <c r="G1744" s="39"/>
      <c r="H1744" s="39"/>
      <c r="I1744" s="39"/>
      <c r="J1744" s="39"/>
      <c r="K1744" s="39"/>
      <c r="L1744" s="39"/>
      <c r="M1744" s="39"/>
      <c r="N1744" s="39"/>
      <c r="O1744" s="39"/>
    </row>
    <row r="1745" spans="1:15">
      <c r="A1745" s="39"/>
      <c r="B1745" s="39"/>
      <c r="C1745" s="39"/>
      <c r="D1745" s="39"/>
      <c r="E1745" s="39"/>
      <c r="F1745" s="39"/>
      <c r="G1745" s="39"/>
      <c r="H1745" s="39"/>
      <c r="I1745" s="39"/>
      <c r="J1745" s="39"/>
      <c r="K1745" s="39"/>
      <c r="L1745" s="39"/>
      <c r="M1745" s="39"/>
      <c r="N1745" s="39"/>
      <c r="O1745" s="39"/>
    </row>
    <row r="1746" spans="1:15">
      <c r="A1746" s="39"/>
      <c r="B1746" s="39"/>
      <c r="C1746" s="39"/>
      <c r="D1746" s="39"/>
      <c r="E1746" s="39"/>
      <c r="F1746" s="39"/>
      <c r="G1746" s="39"/>
      <c r="H1746" s="39"/>
      <c r="I1746" s="39"/>
      <c r="J1746" s="39"/>
      <c r="K1746" s="39"/>
      <c r="L1746" s="39"/>
      <c r="M1746" s="39"/>
      <c r="N1746" s="39"/>
      <c r="O1746" s="39"/>
    </row>
    <row r="1747" spans="1:15">
      <c r="A1747" s="39"/>
      <c r="B1747" s="39"/>
      <c r="C1747" s="39"/>
      <c r="D1747" s="39"/>
      <c r="E1747" s="39"/>
      <c r="F1747" s="39"/>
      <c r="G1747" s="39"/>
      <c r="H1747" s="39"/>
      <c r="I1747" s="39"/>
      <c r="J1747" s="39"/>
      <c r="K1747" s="39"/>
      <c r="L1747" s="39"/>
      <c r="M1747" s="39"/>
      <c r="N1747" s="39"/>
      <c r="O1747" s="39"/>
    </row>
    <row r="1748" spans="1:15">
      <c r="A1748" s="39"/>
      <c r="B1748" s="39"/>
      <c r="C1748" s="39"/>
      <c r="D1748" s="39"/>
      <c r="E1748" s="39"/>
      <c r="F1748" s="39"/>
      <c r="G1748" s="39"/>
      <c r="H1748" s="39"/>
      <c r="I1748" s="39"/>
      <c r="J1748" s="39"/>
      <c r="K1748" s="39"/>
      <c r="L1748" s="39"/>
      <c r="M1748" s="39"/>
      <c r="N1748" s="39"/>
      <c r="O1748" s="39"/>
    </row>
    <row r="1749" spans="1:15">
      <c r="A1749" s="39"/>
      <c r="B1749" s="39"/>
      <c r="C1749" s="39"/>
      <c r="D1749" s="39"/>
      <c r="E1749" s="39"/>
      <c r="F1749" s="39"/>
      <c r="G1749" s="39"/>
      <c r="H1749" s="39"/>
      <c r="I1749" s="39"/>
      <c r="J1749" s="39"/>
      <c r="K1749" s="39"/>
      <c r="L1749" s="39"/>
      <c r="M1749" s="39"/>
      <c r="N1749" s="39"/>
      <c r="O1749" s="39"/>
    </row>
    <row r="1750" spans="1:15">
      <c r="A1750" s="39"/>
      <c r="B1750" s="39"/>
      <c r="C1750" s="39"/>
      <c r="D1750" s="39"/>
      <c r="E1750" s="39"/>
      <c r="F1750" s="39"/>
      <c r="G1750" s="39"/>
      <c r="H1750" s="39"/>
      <c r="I1750" s="39"/>
      <c r="J1750" s="39"/>
      <c r="K1750" s="39"/>
      <c r="L1750" s="39"/>
      <c r="M1750" s="39"/>
      <c r="N1750" s="39"/>
      <c r="O1750" s="39"/>
    </row>
    <row r="1751" spans="1:15">
      <c r="A1751" s="39"/>
      <c r="B1751" s="39"/>
      <c r="C1751" s="39"/>
      <c r="D1751" s="39"/>
      <c r="E1751" s="39"/>
      <c r="F1751" s="39"/>
      <c r="G1751" s="39"/>
      <c r="H1751" s="39"/>
      <c r="I1751" s="39"/>
      <c r="J1751" s="39"/>
      <c r="K1751" s="39"/>
      <c r="L1751" s="39"/>
      <c r="M1751" s="39"/>
      <c r="N1751" s="39"/>
      <c r="O1751" s="39"/>
    </row>
    <row r="1752" spans="1:15">
      <c r="A1752" s="39"/>
      <c r="B1752" s="39"/>
      <c r="C1752" s="39"/>
      <c r="D1752" s="39"/>
      <c r="E1752" s="39"/>
      <c r="F1752" s="39"/>
      <c r="G1752" s="39"/>
      <c r="H1752" s="39"/>
      <c r="I1752" s="39"/>
      <c r="J1752" s="39"/>
      <c r="K1752" s="39"/>
      <c r="L1752" s="39"/>
      <c r="M1752" s="39"/>
      <c r="N1752" s="39"/>
      <c r="O1752" s="39"/>
    </row>
    <row r="1753" spans="1:15">
      <c r="A1753" s="39"/>
      <c r="B1753" s="39"/>
      <c r="C1753" s="39"/>
      <c r="D1753" s="39"/>
      <c r="E1753" s="39"/>
      <c r="F1753" s="39"/>
      <c r="G1753" s="39"/>
      <c r="H1753" s="39"/>
      <c r="I1753" s="39"/>
      <c r="J1753" s="39"/>
      <c r="K1753" s="39"/>
      <c r="L1753" s="39"/>
      <c r="M1753" s="39"/>
      <c r="N1753" s="39"/>
      <c r="O1753" s="39"/>
    </row>
    <row r="1754" spans="1:15">
      <c r="A1754" s="39"/>
      <c r="B1754" s="39"/>
      <c r="C1754" s="39"/>
      <c r="D1754" s="39"/>
      <c r="E1754" s="39"/>
      <c r="F1754" s="39"/>
      <c r="G1754" s="39"/>
      <c r="H1754" s="39"/>
      <c r="I1754" s="39"/>
      <c r="J1754" s="39"/>
      <c r="K1754" s="39"/>
      <c r="L1754" s="39"/>
      <c r="M1754" s="39"/>
      <c r="N1754" s="39"/>
      <c r="O1754" s="39"/>
    </row>
    <row r="1755" spans="1:15">
      <c r="A1755" s="39"/>
      <c r="B1755" s="39"/>
      <c r="C1755" s="39"/>
      <c r="D1755" s="39"/>
      <c r="E1755" s="39"/>
      <c r="F1755" s="39"/>
      <c r="G1755" s="39"/>
      <c r="H1755" s="39"/>
      <c r="I1755" s="39"/>
      <c r="J1755" s="39"/>
      <c r="K1755" s="39"/>
      <c r="L1755" s="39"/>
      <c r="M1755" s="39"/>
      <c r="N1755" s="39"/>
      <c r="O1755" s="39"/>
    </row>
    <row r="1756" spans="1:15">
      <c r="A1756" s="39"/>
      <c r="B1756" s="39"/>
      <c r="C1756" s="39"/>
      <c r="D1756" s="39"/>
      <c r="E1756" s="39"/>
      <c r="F1756" s="39"/>
      <c r="G1756" s="39"/>
      <c r="H1756" s="39"/>
      <c r="I1756" s="39"/>
      <c r="J1756" s="39"/>
      <c r="K1756" s="39"/>
      <c r="L1756" s="39"/>
      <c r="M1756" s="39"/>
      <c r="N1756" s="39"/>
      <c r="O1756" s="39"/>
    </row>
    <row r="1757" spans="1:15">
      <c r="A1757" s="39"/>
      <c r="B1757" s="39"/>
      <c r="C1757" s="39"/>
      <c r="D1757" s="39"/>
      <c r="E1757" s="39"/>
      <c r="F1757" s="39"/>
      <c r="G1757" s="39"/>
      <c r="H1757" s="39"/>
      <c r="I1757" s="39"/>
      <c r="J1757" s="39"/>
      <c r="K1757" s="39"/>
      <c r="L1757" s="39"/>
      <c r="M1757" s="39"/>
      <c r="N1757" s="39"/>
      <c r="O1757" s="39"/>
    </row>
    <row r="1758" spans="1:15">
      <c r="A1758" s="39"/>
      <c r="B1758" s="39"/>
      <c r="C1758" s="39"/>
      <c r="D1758" s="39"/>
      <c r="E1758" s="39"/>
      <c r="F1758" s="39"/>
      <c r="G1758" s="39"/>
      <c r="H1758" s="39"/>
      <c r="I1758" s="39"/>
      <c r="J1758" s="39"/>
      <c r="K1758" s="39"/>
      <c r="L1758" s="39"/>
      <c r="M1758" s="39"/>
      <c r="N1758" s="39"/>
      <c r="O1758" s="39"/>
    </row>
    <row r="1759" spans="1:15">
      <c r="A1759" s="39"/>
      <c r="B1759" s="39"/>
      <c r="C1759" s="39"/>
      <c r="D1759" s="39"/>
      <c r="E1759" s="39"/>
      <c r="F1759" s="39"/>
      <c r="G1759" s="39"/>
      <c r="H1759" s="39"/>
      <c r="I1759" s="39"/>
      <c r="J1759" s="39"/>
      <c r="K1759" s="39"/>
      <c r="L1759" s="39"/>
      <c r="M1759" s="39"/>
      <c r="N1759" s="39"/>
      <c r="O1759" s="39"/>
    </row>
    <row r="1760" spans="1:15">
      <c r="A1760" s="39"/>
      <c r="B1760" s="39"/>
      <c r="C1760" s="39"/>
      <c r="D1760" s="39"/>
      <c r="E1760" s="39"/>
      <c r="F1760" s="39"/>
      <c r="G1760" s="39"/>
      <c r="H1760" s="39"/>
      <c r="I1760" s="39"/>
      <c r="J1760" s="39"/>
      <c r="K1760" s="39"/>
      <c r="L1760" s="39"/>
      <c r="M1760" s="39"/>
      <c r="N1760" s="39"/>
      <c r="O1760" s="39"/>
    </row>
    <row r="1761" spans="1:15">
      <c r="A1761" s="39"/>
      <c r="B1761" s="39"/>
      <c r="C1761" s="39"/>
      <c r="D1761" s="39"/>
      <c r="E1761" s="39"/>
      <c r="F1761" s="39"/>
      <c r="G1761" s="39"/>
      <c r="H1761" s="39"/>
      <c r="I1761" s="39"/>
      <c r="J1761" s="39"/>
      <c r="K1761" s="39"/>
      <c r="L1761" s="39"/>
      <c r="M1761" s="39"/>
      <c r="N1761" s="39"/>
      <c r="O1761" s="39"/>
    </row>
    <row r="1762" spans="1:15">
      <c r="A1762" s="39"/>
      <c r="B1762" s="39"/>
      <c r="C1762" s="39"/>
      <c r="D1762" s="39"/>
      <c r="E1762" s="39"/>
      <c r="F1762" s="39"/>
      <c r="G1762" s="39"/>
      <c r="H1762" s="39"/>
      <c r="I1762" s="39"/>
      <c r="J1762" s="39"/>
      <c r="K1762" s="39"/>
      <c r="L1762" s="39"/>
      <c r="M1762" s="39"/>
      <c r="N1762" s="39"/>
      <c r="O1762" s="39"/>
    </row>
    <row r="1763" spans="1:15">
      <c r="A1763" s="39"/>
      <c r="B1763" s="39"/>
      <c r="C1763" s="39"/>
      <c r="D1763" s="39"/>
      <c r="E1763" s="39"/>
      <c r="F1763" s="39"/>
      <c r="G1763" s="39"/>
      <c r="H1763" s="39"/>
      <c r="I1763" s="39"/>
      <c r="J1763" s="39"/>
      <c r="K1763" s="39"/>
      <c r="L1763" s="39"/>
      <c r="M1763" s="39"/>
      <c r="N1763" s="39"/>
      <c r="O1763" s="39"/>
    </row>
    <row r="1764" spans="1:15">
      <c r="A1764" s="39"/>
      <c r="B1764" s="39"/>
      <c r="C1764" s="39"/>
      <c r="D1764" s="39"/>
      <c r="E1764" s="39"/>
      <c r="F1764" s="39"/>
      <c r="G1764" s="39"/>
      <c r="H1764" s="39"/>
      <c r="I1764" s="39"/>
      <c r="J1764" s="39"/>
      <c r="K1764" s="39"/>
      <c r="L1764" s="39"/>
      <c r="M1764" s="39"/>
      <c r="N1764" s="39"/>
      <c r="O1764" s="39"/>
    </row>
    <row r="1765" spans="1:15">
      <c r="A1765" s="39"/>
      <c r="B1765" s="39"/>
      <c r="C1765" s="39"/>
      <c r="D1765" s="39"/>
      <c r="E1765" s="39"/>
      <c r="F1765" s="39"/>
      <c r="G1765" s="39"/>
      <c r="H1765" s="39"/>
      <c r="I1765" s="39"/>
      <c r="J1765" s="39"/>
      <c r="K1765" s="39"/>
      <c r="L1765" s="39"/>
      <c r="M1765" s="39"/>
      <c r="N1765" s="39"/>
      <c r="O1765" s="39"/>
    </row>
    <row r="1766" spans="1:15">
      <c r="A1766" s="39"/>
      <c r="B1766" s="39"/>
      <c r="C1766" s="39"/>
      <c r="D1766" s="39"/>
      <c r="E1766" s="39"/>
      <c r="F1766" s="39"/>
      <c r="G1766" s="39"/>
      <c r="H1766" s="39"/>
      <c r="I1766" s="39"/>
      <c r="J1766" s="39"/>
      <c r="K1766" s="39"/>
      <c r="L1766" s="39"/>
      <c r="M1766" s="39"/>
      <c r="N1766" s="39"/>
      <c r="O1766" s="39"/>
    </row>
    <row r="1767" spans="1:15">
      <c r="A1767" s="39"/>
      <c r="B1767" s="39"/>
      <c r="C1767" s="39"/>
      <c r="D1767" s="39"/>
      <c r="E1767" s="39"/>
      <c r="F1767" s="39"/>
      <c r="G1767" s="39"/>
      <c r="H1767" s="39"/>
      <c r="I1767" s="39"/>
      <c r="J1767" s="39"/>
      <c r="K1767" s="39"/>
      <c r="L1767" s="39"/>
      <c r="M1767" s="39"/>
      <c r="N1767" s="39"/>
      <c r="O1767" s="39"/>
    </row>
    <row r="1768" spans="1:15">
      <c r="A1768" s="39"/>
      <c r="B1768" s="39"/>
      <c r="C1768" s="39"/>
      <c r="D1768" s="39"/>
      <c r="E1768" s="39"/>
      <c r="F1768" s="39"/>
      <c r="G1768" s="39"/>
      <c r="H1768" s="39"/>
      <c r="I1768" s="39"/>
      <c r="J1768" s="39"/>
      <c r="K1768" s="39"/>
      <c r="L1768" s="39"/>
      <c r="M1768" s="39"/>
      <c r="N1768" s="39"/>
      <c r="O1768" s="39"/>
    </row>
    <row r="1769" spans="1:15">
      <c r="A1769" s="39"/>
      <c r="B1769" s="39"/>
      <c r="C1769" s="39"/>
      <c r="D1769" s="39"/>
      <c r="E1769" s="39"/>
      <c r="F1769" s="39"/>
      <c r="G1769" s="39"/>
      <c r="H1769" s="39"/>
      <c r="I1769" s="39"/>
      <c r="J1769" s="39"/>
      <c r="K1769" s="39"/>
      <c r="L1769" s="39"/>
      <c r="M1769" s="39"/>
      <c r="N1769" s="39"/>
      <c r="O1769" s="39"/>
    </row>
    <row r="1770" spans="1:15">
      <c r="A1770" s="39"/>
      <c r="B1770" s="39"/>
      <c r="C1770" s="39"/>
      <c r="D1770" s="39"/>
      <c r="E1770" s="39"/>
      <c r="F1770" s="39"/>
      <c r="G1770" s="39"/>
      <c r="H1770" s="39"/>
      <c r="I1770" s="39"/>
      <c r="J1770" s="39"/>
      <c r="K1770" s="39"/>
      <c r="L1770" s="39"/>
      <c r="M1770" s="39"/>
      <c r="N1770" s="39"/>
      <c r="O1770" s="39"/>
    </row>
    <row r="1771" spans="1:15">
      <c r="A1771" s="39"/>
      <c r="B1771" s="39"/>
      <c r="C1771" s="39"/>
      <c r="D1771" s="39"/>
      <c r="E1771" s="39"/>
      <c r="F1771" s="39"/>
      <c r="G1771" s="39"/>
      <c r="H1771" s="39"/>
      <c r="I1771" s="39"/>
      <c r="J1771" s="39"/>
      <c r="K1771" s="39"/>
      <c r="L1771" s="39"/>
      <c r="M1771" s="39"/>
      <c r="N1771" s="39"/>
      <c r="O1771" s="39"/>
    </row>
    <row r="1772" spans="1:15">
      <c r="A1772" s="39"/>
      <c r="B1772" s="39"/>
      <c r="C1772" s="39"/>
      <c r="D1772" s="39"/>
      <c r="E1772" s="39"/>
      <c r="F1772" s="39"/>
      <c r="G1772" s="39"/>
      <c r="H1772" s="39"/>
      <c r="I1772" s="39"/>
      <c r="J1772" s="39"/>
      <c r="K1772" s="39"/>
      <c r="L1772" s="39"/>
      <c r="M1772" s="39"/>
      <c r="N1772" s="39"/>
      <c r="O1772" s="39"/>
    </row>
    <row r="1773" spans="1:15">
      <c r="A1773" s="39"/>
      <c r="B1773" s="39"/>
      <c r="C1773" s="39"/>
      <c r="D1773" s="39"/>
      <c r="E1773" s="39"/>
      <c r="F1773" s="39"/>
      <c r="G1773" s="39"/>
      <c r="H1773" s="39"/>
      <c r="I1773" s="39"/>
      <c r="J1773" s="39"/>
      <c r="K1773" s="39"/>
      <c r="L1773" s="39"/>
      <c r="M1773" s="39"/>
      <c r="N1773" s="39"/>
      <c r="O1773" s="39"/>
    </row>
    <row r="1774" spans="1:15">
      <c r="A1774" s="39"/>
      <c r="B1774" s="39"/>
      <c r="C1774" s="39"/>
      <c r="D1774" s="39"/>
      <c r="E1774" s="39"/>
      <c r="F1774" s="39"/>
      <c r="G1774" s="39"/>
      <c r="H1774" s="39"/>
      <c r="I1774" s="39"/>
      <c r="J1774" s="39"/>
      <c r="K1774" s="39"/>
      <c r="L1774" s="39"/>
      <c r="M1774" s="39"/>
      <c r="N1774" s="39"/>
      <c r="O1774" s="39"/>
    </row>
    <row r="1775" spans="1:15">
      <c r="A1775" s="39"/>
      <c r="B1775" s="39"/>
      <c r="C1775" s="39"/>
      <c r="D1775" s="39"/>
      <c r="E1775" s="39"/>
      <c r="F1775" s="39"/>
      <c r="G1775" s="39"/>
      <c r="H1775" s="39"/>
      <c r="I1775" s="39"/>
      <c r="J1775" s="39"/>
      <c r="K1775" s="39"/>
      <c r="L1775" s="39"/>
      <c r="M1775" s="39"/>
      <c r="N1775" s="39"/>
      <c r="O1775" s="39"/>
    </row>
    <row r="1776" spans="1:15">
      <c r="A1776" s="39"/>
      <c r="B1776" s="39"/>
      <c r="C1776" s="39"/>
      <c r="D1776" s="39"/>
      <c r="E1776" s="39"/>
      <c r="F1776" s="39"/>
      <c r="G1776" s="39"/>
      <c r="H1776" s="39"/>
      <c r="I1776" s="39"/>
      <c r="J1776" s="39"/>
      <c r="K1776" s="39"/>
      <c r="L1776" s="39"/>
      <c r="M1776" s="39"/>
      <c r="N1776" s="39"/>
      <c r="O1776" s="39"/>
    </row>
    <row r="1777" spans="1:15">
      <c r="A1777" s="39"/>
      <c r="B1777" s="39"/>
      <c r="C1777" s="39"/>
      <c r="D1777" s="39"/>
      <c r="E1777" s="39"/>
      <c r="F1777" s="39"/>
      <c r="G1777" s="39"/>
      <c r="H1777" s="39"/>
      <c r="I1777" s="39"/>
      <c r="J1777" s="39"/>
      <c r="K1777" s="39"/>
      <c r="L1777" s="39"/>
      <c r="M1777" s="39"/>
      <c r="N1777" s="39"/>
      <c r="O1777" s="39"/>
    </row>
    <row r="1778" spans="1:15">
      <c r="A1778" s="39"/>
      <c r="B1778" s="39"/>
      <c r="C1778" s="39"/>
      <c r="D1778" s="39"/>
      <c r="E1778" s="39"/>
      <c r="F1778" s="39"/>
      <c r="G1778" s="39"/>
      <c r="H1778" s="39"/>
      <c r="I1778" s="39"/>
      <c r="J1778" s="39"/>
      <c r="K1778" s="39"/>
      <c r="L1778" s="39"/>
      <c r="M1778" s="39"/>
      <c r="N1778" s="39"/>
      <c r="O1778" s="39"/>
    </row>
    <row r="1779" spans="1:15">
      <c r="A1779" s="39"/>
      <c r="B1779" s="39"/>
      <c r="C1779" s="39"/>
      <c r="D1779" s="39"/>
      <c r="E1779" s="39"/>
      <c r="F1779" s="39"/>
      <c r="G1779" s="39"/>
      <c r="H1779" s="39"/>
      <c r="I1779" s="39"/>
      <c r="J1779" s="39"/>
      <c r="K1779" s="39"/>
      <c r="L1779" s="39"/>
      <c r="M1779" s="39"/>
      <c r="N1779" s="39"/>
      <c r="O1779" s="39"/>
    </row>
    <row r="1780" spans="1:15">
      <c r="A1780" s="39"/>
      <c r="B1780" s="39"/>
      <c r="C1780" s="39"/>
      <c r="D1780" s="39"/>
      <c r="E1780" s="39"/>
      <c r="F1780" s="39"/>
      <c r="G1780" s="39"/>
      <c r="H1780" s="39"/>
      <c r="I1780" s="39"/>
      <c r="J1780" s="39"/>
      <c r="K1780" s="39"/>
      <c r="L1780" s="39"/>
      <c r="M1780" s="39"/>
      <c r="N1780" s="39"/>
      <c r="O1780" s="39"/>
    </row>
    <row r="1781" spans="1:15">
      <c r="A1781" s="39"/>
      <c r="B1781" s="39"/>
      <c r="C1781" s="39"/>
      <c r="D1781" s="39"/>
      <c r="E1781" s="39"/>
      <c r="F1781" s="39"/>
      <c r="G1781" s="39"/>
      <c r="H1781" s="39"/>
      <c r="I1781" s="39"/>
      <c r="J1781" s="39"/>
      <c r="K1781" s="39"/>
      <c r="L1781" s="39"/>
      <c r="M1781" s="39"/>
      <c r="N1781" s="39"/>
      <c r="O1781" s="39"/>
    </row>
    <row r="1782" spans="1:15">
      <c r="A1782" s="39"/>
      <c r="B1782" s="39"/>
      <c r="C1782" s="39"/>
      <c r="D1782" s="39"/>
      <c r="E1782" s="39"/>
      <c r="F1782" s="39"/>
      <c r="G1782" s="39"/>
      <c r="H1782" s="39"/>
      <c r="I1782" s="39"/>
      <c r="J1782" s="39"/>
      <c r="K1782" s="39"/>
      <c r="L1782" s="39"/>
      <c r="M1782" s="39"/>
      <c r="N1782" s="39"/>
      <c r="O1782" s="39"/>
    </row>
    <row r="1783" spans="1:15">
      <c r="A1783" s="39"/>
      <c r="B1783" s="39"/>
      <c r="C1783" s="39"/>
      <c r="D1783" s="39"/>
      <c r="E1783" s="39"/>
      <c r="F1783" s="39"/>
      <c r="G1783" s="39"/>
      <c r="H1783" s="39"/>
      <c r="I1783" s="39"/>
      <c r="J1783" s="39"/>
      <c r="K1783" s="39"/>
      <c r="L1783" s="39"/>
      <c r="M1783" s="39"/>
      <c r="N1783" s="39"/>
      <c r="O1783" s="39"/>
    </row>
    <row r="1784" spans="1:15">
      <c r="A1784" s="39"/>
      <c r="B1784" s="39"/>
      <c r="C1784" s="39"/>
      <c r="D1784" s="39"/>
      <c r="E1784" s="39"/>
      <c r="F1784" s="39"/>
      <c r="G1784" s="39"/>
      <c r="H1784" s="39"/>
      <c r="I1784" s="39"/>
      <c r="J1784" s="39"/>
      <c r="K1784" s="39"/>
      <c r="L1784" s="39"/>
      <c r="M1784" s="39"/>
      <c r="N1784" s="39"/>
      <c r="O1784" s="39"/>
    </row>
    <row r="1785" spans="1:15">
      <c r="A1785" s="39"/>
      <c r="B1785" s="39"/>
      <c r="C1785" s="39"/>
      <c r="D1785" s="39"/>
      <c r="E1785" s="39"/>
      <c r="F1785" s="39"/>
      <c r="G1785" s="39"/>
      <c r="H1785" s="39"/>
      <c r="I1785" s="39"/>
      <c r="J1785" s="39"/>
      <c r="K1785" s="39"/>
      <c r="L1785" s="39"/>
      <c r="M1785" s="39"/>
      <c r="N1785" s="39"/>
      <c r="O1785" s="39"/>
    </row>
    <row r="1786" spans="1:15">
      <c r="A1786" s="39"/>
      <c r="B1786" s="39"/>
      <c r="C1786" s="39"/>
      <c r="D1786" s="39"/>
      <c r="E1786" s="39"/>
      <c r="F1786" s="39"/>
      <c r="G1786" s="39"/>
      <c r="H1786" s="39"/>
      <c r="I1786" s="39"/>
      <c r="J1786" s="39"/>
      <c r="K1786" s="39"/>
      <c r="L1786" s="39"/>
      <c r="M1786" s="39"/>
      <c r="N1786" s="39"/>
      <c r="O1786" s="39"/>
    </row>
    <row r="1787" spans="1:15">
      <c r="A1787" s="39"/>
      <c r="B1787" s="39"/>
      <c r="C1787" s="39"/>
      <c r="D1787" s="39"/>
      <c r="E1787" s="39"/>
      <c r="F1787" s="39"/>
      <c r="G1787" s="39"/>
      <c r="H1787" s="39"/>
      <c r="I1787" s="39"/>
      <c r="J1787" s="39"/>
      <c r="K1787" s="39"/>
      <c r="L1787" s="39"/>
      <c r="M1787" s="39"/>
      <c r="N1787" s="39"/>
      <c r="O1787" s="39"/>
    </row>
    <row r="1788" spans="1:15">
      <c r="A1788" s="39"/>
      <c r="B1788" s="39"/>
      <c r="C1788" s="39"/>
      <c r="D1788" s="39"/>
      <c r="E1788" s="39"/>
      <c r="F1788" s="39"/>
      <c r="G1788" s="39"/>
      <c r="H1788" s="39"/>
      <c r="I1788" s="39"/>
      <c r="J1788" s="39"/>
      <c r="K1788" s="39"/>
      <c r="L1788" s="39"/>
      <c r="M1788" s="39"/>
      <c r="N1788" s="39"/>
      <c r="O1788" s="39"/>
    </row>
    <row r="1789" spans="1:15">
      <c r="A1789" s="39"/>
      <c r="B1789" s="39"/>
      <c r="C1789" s="39"/>
      <c r="D1789" s="39"/>
      <c r="E1789" s="39"/>
      <c r="F1789" s="39"/>
      <c r="G1789" s="39"/>
      <c r="H1789" s="39"/>
      <c r="I1789" s="39"/>
      <c r="J1789" s="39"/>
      <c r="K1789" s="39"/>
      <c r="L1789" s="39"/>
      <c r="M1789" s="39"/>
      <c r="N1789" s="39"/>
      <c r="O1789" s="39"/>
    </row>
    <row r="1790" spans="1:15">
      <c r="A1790" s="39"/>
      <c r="B1790" s="39"/>
      <c r="C1790" s="39"/>
      <c r="D1790" s="39"/>
      <c r="E1790" s="39"/>
      <c r="F1790" s="39"/>
      <c r="G1790" s="39"/>
      <c r="H1790" s="39"/>
      <c r="I1790" s="39"/>
      <c r="J1790" s="39"/>
      <c r="K1790" s="39"/>
      <c r="L1790" s="39"/>
      <c r="M1790" s="39"/>
      <c r="N1790" s="39"/>
      <c r="O1790" s="39"/>
    </row>
    <row r="1791" spans="1:15">
      <c r="A1791" s="39"/>
      <c r="B1791" s="39"/>
      <c r="C1791" s="39"/>
      <c r="D1791" s="39"/>
      <c r="E1791" s="39"/>
      <c r="F1791" s="39"/>
      <c r="G1791" s="39"/>
      <c r="H1791" s="39"/>
      <c r="I1791" s="39"/>
      <c r="J1791" s="39"/>
      <c r="K1791" s="39"/>
      <c r="L1791" s="39"/>
      <c r="M1791" s="39"/>
      <c r="N1791" s="39"/>
      <c r="O1791" s="39"/>
    </row>
    <row r="1792" spans="1:15">
      <c r="A1792" s="39"/>
      <c r="B1792" s="39"/>
      <c r="C1792" s="39"/>
      <c r="D1792" s="39"/>
      <c r="E1792" s="39"/>
      <c r="F1792" s="39"/>
      <c r="G1792" s="39"/>
      <c r="H1792" s="39"/>
      <c r="I1792" s="39"/>
      <c r="J1792" s="39"/>
      <c r="K1792" s="39"/>
      <c r="L1792" s="39"/>
      <c r="M1792" s="39"/>
      <c r="N1792" s="39"/>
      <c r="O1792" s="39"/>
    </row>
    <row r="1793" spans="1:15">
      <c r="A1793" s="39"/>
      <c r="B1793" s="39"/>
      <c r="C1793" s="39"/>
      <c r="D1793" s="39"/>
      <c r="E1793" s="39"/>
      <c r="F1793" s="39"/>
      <c r="G1793" s="39"/>
      <c r="H1793" s="39"/>
      <c r="I1793" s="39"/>
      <c r="J1793" s="39"/>
      <c r="K1793" s="39"/>
      <c r="L1793" s="39"/>
      <c r="M1793" s="39"/>
      <c r="N1793" s="39"/>
      <c r="O1793" s="39"/>
    </row>
    <row r="1794" spans="1:15">
      <c r="A1794" s="39"/>
      <c r="B1794" s="39"/>
      <c r="C1794" s="39"/>
      <c r="D1794" s="39"/>
      <c r="E1794" s="39"/>
      <c r="F1794" s="39"/>
      <c r="G1794" s="39"/>
      <c r="H1794" s="39"/>
      <c r="I1794" s="39"/>
      <c r="J1794" s="39"/>
      <c r="K1794" s="39"/>
      <c r="L1794" s="39"/>
      <c r="M1794" s="39"/>
      <c r="N1794" s="39"/>
      <c r="O1794" s="39"/>
    </row>
    <row r="1795" spans="1:15">
      <c r="A1795" s="39"/>
      <c r="B1795" s="39"/>
      <c r="C1795" s="39"/>
      <c r="D1795" s="39"/>
      <c r="E1795" s="39"/>
      <c r="F1795" s="39"/>
      <c r="G1795" s="39"/>
      <c r="H1795" s="39"/>
      <c r="I1795" s="39"/>
      <c r="J1795" s="39"/>
      <c r="K1795" s="39"/>
      <c r="L1795" s="39"/>
      <c r="M1795" s="39"/>
      <c r="N1795" s="39"/>
      <c r="O1795" s="39"/>
    </row>
    <row r="1796" spans="1:15">
      <c r="A1796" s="39"/>
      <c r="B1796" s="39"/>
      <c r="C1796" s="39"/>
      <c r="D1796" s="39"/>
      <c r="E1796" s="39"/>
      <c r="F1796" s="39"/>
      <c r="G1796" s="39"/>
      <c r="H1796" s="39"/>
      <c r="I1796" s="39"/>
      <c r="J1796" s="39"/>
      <c r="K1796" s="39"/>
      <c r="L1796" s="39"/>
      <c r="M1796" s="39"/>
      <c r="N1796" s="39"/>
      <c r="O1796" s="39"/>
    </row>
    <row r="1797" spans="1:15">
      <c r="A1797" s="39"/>
      <c r="B1797" s="39"/>
      <c r="C1797" s="39"/>
      <c r="D1797" s="39"/>
      <c r="E1797" s="39"/>
      <c r="F1797" s="39"/>
      <c r="G1797" s="39"/>
      <c r="H1797" s="39"/>
      <c r="I1797" s="39"/>
      <c r="J1797" s="39"/>
      <c r="K1797" s="39"/>
      <c r="L1797" s="39"/>
      <c r="M1797" s="39"/>
      <c r="N1797" s="39"/>
      <c r="O1797" s="39"/>
    </row>
    <row r="1798" spans="1:15">
      <c r="A1798" s="39"/>
      <c r="B1798" s="39"/>
      <c r="C1798" s="39"/>
      <c r="D1798" s="39"/>
      <c r="E1798" s="39"/>
      <c r="F1798" s="39"/>
      <c r="G1798" s="39"/>
      <c r="H1798" s="39"/>
      <c r="I1798" s="39"/>
      <c r="J1798" s="39"/>
      <c r="K1798" s="39"/>
      <c r="L1798" s="39"/>
      <c r="M1798" s="39"/>
      <c r="N1798" s="39"/>
      <c r="O1798" s="39"/>
    </row>
    <row r="1799" spans="1:15">
      <c r="A1799" s="39"/>
      <c r="B1799" s="39"/>
      <c r="C1799" s="39"/>
      <c r="D1799" s="39"/>
      <c r="E1799" s="39"/>
      <c r="F1799" s="39"/>
      <c r="G1799" s="39"/>
      <c r="H1799" s="39"/>
      <c r="I1799" s="39"/>
      <c r="J1799" s="39"/>
      <c r="K1799" s="39"/>
      <c r="L1799" s="39"/>
      <c r="M1799" s="39"/>
      <c r="N1799" s="39"/>
      <c r="O1799" s="39"/>
    </row>
    <row r="1800" spans="1:15">
      <c r="A1800" s="39"/>
      <c r="B1800" s="39"/>
      <c r="C1800" s="39"/>
      <c r="D1800" s="39"/>
      <c r="E1800" s="39"/>
      <c r="F1800" s="39"/>
      <c r="G1800" s="39"/>
      <c r="H1800" s="39"/>
      <c r="I1800" s="39"/>
      <c r="J1800" s="39"/>
      <c r="K1800" s="39"/>
      <c r="L1800" s="39"/>
      <c r="M1800" s="39"/>
      <c r="N1800" s="39"/>
      <c r="O1800" s="39"/>
    </row>
    <row r="1801" spans="1:15">
      <c r="A1801" s="39"/>
      <c r="B1801" s="39"/>
      <c r="C1801" s="39"/>
      <c r="D1801" s="39"/>
      <c r="E1801" s="39"/>
      <c r="F1801" s="39"/>
      <c r="G1801" s="39"/>
      <c r="H1801" s="39"/>
      <c r="I1801" s="39"/>
      <c r="J1801" s="39"/>
      <c r="K1801" s="39"/>
      <c r="L1801" s="39"/>
      <c r="M1801" s="39"/>
      <c r="N1801" s="39"/>
      <c r="O1801" s="39"/>
    </row>
    <row r="1802" spans="1:15">
      <c r="A1802" s="39"/>
      <c r="B1802" s="39"/>
      <c r="C1802" s="39"/>
      <c r="D1802" s="39"/>
      <c r="E1802" s="39"/>
      <c r="F1802" s="39"/>
      <c r="G1802" s="39"/>
      <c r="H1802" s="39"/>
      <c r="I1802" s="39"/>
      <c r="J1802" s="39"/>
      <c r="K1802" s="39"/>
      <c r="L1802" s="39"/>
      <c r="M1802" s="39"/>
      <c r="N1802" s="39"/>
      <c r="O1802" s="39"/>
    </row>
    <row r="1803" spans="1:15">
      <c r="A1803" s="39"/>
      <c r="B1803" s="39"/>
      <c r="C1803" s="39"/>
      <c r="D1803" s="39"/>
      <c r="E1803" s="39"/>
      <c r="F1803" s="39"/>
      <c r="G1803" s="39"/>
      <c r="H1803" s="39"/>
      <c r="I1803" s="39"/>
      <c r="J1803" s="39"/>
      <c r="K1803" s="39"/>
      <c r="L1803" s="39"/>
      <c r="M1803" s="39"/>
      <c r="N1803" s="39"/>
      <c r="O1803" s="39"/>
    </row>
    <row r="1804" spans="1:15">
      <c r="A1804" s="39"/>
      <c r="B1804" s="39"/>
      <c r="C1804" s="39"/>
      <c r="D1804" s="39"/>
      <c r="E1804" s="39"/>
      <c r="F1804" s="39"/>
      <c r="G1804" s="39"/>
      <c r="H1804" s="39"/>
      <c r="I1804" s="39"/>
      <c r="J1804" s="39"/>
      <c r="K1804" s="39"/>
      <c r="L1804" s="39"/>
      <c r="M1804" s="39"/>
      <c r="N1804" s="39"/>
      <c r="O1804" s="39"/>
    </row>
    <row r="1805" spans="1:15">
      <c r="A1805" s="39"/>
      <c r="B1805" s="39"/>
      <c r="C1805" s="39"/>
      <c r="D1805" s="39"/>
      <c r="E1805" s="39"/>
      <c r="F1805" s="39"/>
      <c r="G1805" s="39"/>
      <c r="H1805" s="39"/>
      <c r="I1805" s="39"/>
      <c r="J1805" s="39"/>
      <c r="K1805" s="39"/>
      <c r="L1805" s="39"/>
      <c r="M1805" s="39"/>
      <c r="N1805" s="39"/>
      <c r="O1805" s="39"/>
    </row>
    <row r="1806" spans="1:15">
      <c r="A1806" s="39"/>
      <c r="B1806" s="39"/>
      <c r="C1806" s="39"/>
      <c r="D1806" s="39"/>
      <c r="E1806" s="39"/>
      <c r="F1806" s="39"/>
      <c r="G1806" s="39"/>
      <c r="H1806" s="39"/>
      <c r="I1806" s="39"/>
      <c r="J1806" s="39"/>
      <c r="K1806" s="39"/>
      <c r="L1806" s="39"/>
      <c r="M1806" s="39"/>
      <c r="N1806" s="39"/>
      <c r="O1806" s="39"/>
    </row>
    <row r="1807" spans="1:15">
      <c r="A1807" s="39"/>
      <c r="B1807" s="39"/>
      <c r="C1807" s="39"/>
      <c r="D1807" s="39"/>
      <c r="E1807" s="39"/>
      <c r="F1807" s="39"/>
      <c r="G1807" s="39"/>
      <c r="H1807" s="39"/>
      <c r="I1807" s="39"/>
      <c r="J1807" s="39"/>
      <c r="K1807" s="39"/>
      <c r="L1807" s="39"/>
      <c r="M1807" s="39"/>
      <c r="N1807" s="39"/>
      <c r="O1807" s="39"/>
    </row>
    <row r="1808" spans="1:15">
      <c r="A1808" s="39"/>
      <c r="B1808" s="39"/>
      <c r="C1808" s="39"/>
      <c r="D1808" s="39"/>
      <c r="E1808" s="39"/>
      <c r="F1808" s="39"/>
      <c r="G1808" s="39"/>
      <c r="H1808" s="39"/>
      <c r="I1808" s="39"/>
      <c r="J1808" s="39"/>
      <c r="K1808" s="39"/>
      <c r="L1808" s="39"/>
      <c r="M1808" s="39"/>
      <c r="N1808" s="39"/>
      <c r="O1808" s="39"/>
    </row>
    <row r="1809" spans="1:15">
      <c r="A1809" s="39"/>
      <c r="B1809" s="39"/>
      <c r="C1809" s="39"/>
      <c r="D1809" s="39"/>
      <c r="E1809" s="39"/>
      <c r="F1809" s="39"/>
      <c r="G1809" s="39"/>
      <c r="H1809" s="39"/>
      <c r="I1809" s="39"/>
      <c r="J1809" s="39"/>
      <c r="K1809" s="39"/>
      <c r="L1809" s="39"/>
      <c r="M1809" s="39"/>
      <c r="N1809" s="39"/>
      <c r="O1809" s="39"/>
    </row>
    <row r="1810" spans="1:15">
      <c r="A1810" s="39"/>
      <c r="B1810" s="39"/>
      <c r="C1810" s="39"/>
      <c r="D1810" s="39"/>
      <c r="E1810" s="39"/>
      <c r="F1810" s="39"/>
      <c r="G1810" s="39"/>
      <c r="H1810" s="39"/>
      <c r="I1810" s="39"/>
      <c r="J1810" s="39"/>
      <c r="K1810" s="39"/>
      <c r="L1810" s="39"/>
      <c r="M1810" s="39"/>
      <c r="N1810" s="39"/>
      <c r="O1810" s="39"/>
    </row>
    <row r="1811" spans="1:15">
      <c r="A1811" s="39"/>
      <c r="B1811" s="39"/>
      <c r="C1811" s="39"/>
      <c r="D1811" s="39"/>
      <c r="E1811" s="39"/>
      <c r="F1811" s="39"/>
      <c r="G1811" s="39"/>
      <c r="H1811" s="39"/>
      <c r="I1811" s="39"/>
      <c r="J1811" s="39"/>
      <c r="K1811" s="39"/>
      <c r="L1811" s="39"/>
      <c r="M1811" s="39"/>
      <c r="N1811" s="39"/>
      <c r="O1811" s="39"/>
    </row>
    <row r="1812" spans="1:15">
      <c r="A1812" s="39"/>
      <c r="B1812" s="39"/>
      <c r="C1812" s="39"/>
      <c r="D1812" s="39"/>
      <c r="E1812" s="39"/>
      <c r="F1812" s="39"/>
      <c r="G1812" s="39"/>
      <c r="H1812" s="39"/>
      <c r="I1812" s="39"/>
      <c r="J1812" s="39"/>
      <c r="K1812" s="39"/>
      <c r="L1812" s="39"/>
      <c r="M1812" s="39"/>
      <c r="N1812" s="39"/>
      <c r="O1812" s="39"/>
    </row>
    <row r="1813" spans="1:15">
      <c r="A1813" s="39"/>
      <c r="B1813" s="39"/>
      <c r="C1813" s="39"/>
      <c r="D1813" s="39"/>
      <c r="E1813" s="39"/>
      <c r="F1813" s="39"/>
      <c r="G1813" s="39"/>
      <c r="H1813" s="39"/>
      <c r="I1813" s="39"/>
      <c r="J1813" s="39"/>
      <c r="K1813" s="39"/>
      <c r="L1813" s="39"/>
      <c r="M1813" s="39"/>
      <c r="N1813" s="39"/>
      <c r="O1813" s="39"/>
    </row>
    <row r="1814" spans="1:15">
      <c r="A1814" s="39"/>
      <c r="B1814" s="39"/>
      <c r="C1814" s="39"/>
      <c r="D1814" s="39"/>
      <c r="E1814" s="39"/>
      <c r="F1814" s="39"/>
      <c r="G1814" s="39"/>
      <c r="H1814" s="39"/>
      <c r="I1814" s="39"/>
      <c r="J1814" s="39"/>
      <c r="K1814" s="39"/>
      <c r="L1814" s="39"/>
      <c r="M1814" s="39"/>
      <c r="N1814" s="39"/>
      <c r="O1814" s="39"/>
    </row>
    <row r="1815" spans="1:15">
      <c r="A1815" s="39"/>
      <c r="B1815" s="39"/>
      <c r="C1815" s="39"/>
      <c r="D1815" s="39"/>
      <c r="E1815" s="39"/>
      <c r="F1815" s="39"/>
      <c r="G1815" s="39"/>
      <c r="H1815" s="39"/>
      <c r="I1815" s="39"/>
      <c r="J1815" s="39"/>
      <c r="K1815" s="39"/>
      <c r="L1815" s="39"/>
      <c r="M1815" s="39"/>
      <c r="N1815" s="39"/>
      <c r="O1815" s="39"/>
    </row>
    <row r="1816" spans="1:15">
      <c r="A1816" s="39"/>
      <c r="B1816" s="39"/>
      <c r="C1816" s="39"/>
      <c r="D1816" s="39"/>
      <c r="E1816" s="39"/>
      <c r="F1816" s="39"/>
      <c r="G1816" s="39"/>
      <c r="H1816" s="39"/>
      <c r="I1816" s="39"/>
      <c r="J1816" s="39"/>
      <c r="K1816" s="39"/>
      <c r="L1816" s="39"/>
      <c r="M1816" s="39"/>
      <c r="N1816" s="39"/>
      <c r="O1816" s="39"/>
    </row>
    <row r="1817" spans="1:15">
      <c r="A1817" s="39"/>
      <c r="B1817" s="39"/>
      <c r="C1817" s="39"/>
      <c r="D1817" s="39"/>
      <c r="E1817" s="39"/>
      <c r="F1817" s="39"/>
      <c r="G1817" s="39"/>
      <c r="H1817" s="39"/>
      <c r="I1817" s="39"/>
      <c r="J1817" s="39"/>
      <c r="K1817" s="39"/>
      <c r="L1817" s="39"/>
      <c r="M1817" s="39"/>
      <c r="N1817" s="39"/>
      <c r="O1817" s="39"/>
    </row>
    <row r="1818" spans="1:15">
      <c r="A1818" s="39"/>
      <c r="B1818" s="39"/>
      <c r="C1818" s="39"/>
      <c r="D1818" s="39"/>
      <c r="E1818" s="39"/>
      <c r="F1818" s="39"/>
      <c r="G1818" s="39"/>
      <c r="H1818" s="39"/>
      <c r="I1818" s="39"/>
      <c r="J1818" s="39"/>
      <c r="K1818" s="39"/>
      <c r="L1818" s="39"/>
      <c r="M1818" s="39"/>
      <c r="N1818" s="39"/>
      <c r="O1818" s="39"/>
    </row>
    <row r="1819" spans="1:15">
      <c r="A1819" s="39"/>
      <c r="B1819" s="39"/>
      <c r="C1819" s="39"/>
      <c r="D1819" s="39"/>
      <c r="E1819" s="39"/>
      <c r="F1819" s="39"/>
      <c r="G1819" s="39"/>
      <c r="H1819" s="39"/>
      <c r="I1819" s="39"/>
      <c r="J1819" s="39"/>
      <c r="K1819" s="39"/>
      <c r="L1819" s="39"/>
      <c r="M1819" s="39"/>
      <c r="N1819" s="39"/>
      <c r="O1819" s="39"/>
    </row>
    <row r="1820" spans="1:15">
      <c r="A1820" s="39"/>
      <c r="B1820" s="39"/>
      <c r="C1820" s="39"/>
      <c r="D1820" s="39"/>
      <c r="E1820" s="39"/>
      <c r="F1820" s="39"/>
      <c r="G1820" s="39"/>
      <c r="H1820" s="39"/>
      <c r="I1820" s="39"/>
      <c r="J1820" s="39"/>
      <c r="K1820" s="39"/>
      <c r="L1820" s="39"/>
      <c r="M1820" s="39"/>
      <c r="N1820" s="39"/>
      <c r="O1820" s="39"/>
    </row>
    <row r="1821" spans="1:15">
      <c r="A1821" s="39"/>
      <c r="B1821" s="39"/>
      <c r="C1821" s="39"/>
      <c r="D1821" s="39"/>
      <c r="E1821" s="39"/>
      <c r="F1821" s="39"/>
      <c r="G1821" s="39"/>
      <c r="H1821" s="39"/>
      <c r="I1821" s="39"/>
      <c r="J1821" s="39"/>
      <c r="K1821" s="39"/>
      <c r="L1821" s="39"/>
      <c r="M1821" s="39"/>
      <c r="N1821" s="39"/>
      <c r="O1821" s="39"/>
    </row>
    <row r="1822" spans="1:15">
      <c r="A1822" s="39"/>
      <c r="B1822" s="39"/>
      <c r="C1822" s="39"/>
      <c r="D1822" s="39"/>
      <c r="E1822" s="39"/>
      <c r="F1822" s="39"/>
      <c r="G1822" s="39"/>
      <c r="H1822" s="39"/>
      <c r="I1822" s="39"/>
      <c r="J1822" s="39"/>
      <c r="K1822" s="39"/>
      <c r="L1822" s="39"/>
      <c r="M1822" s="39"/>
      <c r="N1822" s="39"/>
      <c r="O1822" s="39"/>
    </row>
    <row r="1823" spans="1:15">
      <c r="A1823" s="39"/>
      <c r="B1823" s="39"/>
      <c r="C1823" s="39"/>
      <c r="D1823" s="39"/>
      <c r="E1823" s="39"/>
      <c r="F1823" s="39"/>
      <c r="G1823" s="39"/>
      <c r="H1823" s="39"/>
      <c r="I1823" s="39"/>
      <c r="J1823" s="39"/>
      <c r="K1823" s="39"/>
      <c r="L1823" s="39"/>
      <c r="M1823" s="39"/>
      <c r="N1823" s="39"/>
      <c r="O1823" s="39"/>
    </row>
    <row r="1824" spans="1:15">
      <c r="A1824" s="39"/>
      <c r="B1824" s="39"/>
      <c r="C1824" s="39"/>
      <c r="D1824" s="39"/>
      <c r="E1824" s="39"/>
      <c r="F1824" s="39"/>
      <c r="G1824" s="39"/>
      <c r="H1824" s="39"/>
      <c r="I1824" s="39"/>
      <c r="J1824" s="39"/>
      <c r="K1824" s="39"/>
      <c r="L1824" s="39"/>
      <c r="M1824" s="39"/>
      <c r="N1824" s="39"/>
      <c r="O1824" s="39"/>
    </row>
    <row r="1825" spans="1:15">
      <c r="A1825" s="39"/>
      <c r="B1825" s="39"/>
      <c r="C1825" s="39"/>
      <c r="D1825" s="39"/>
      <c r="E1825" s="39"/>
      <c r="F1825" s="39"/>
      <c r="G1825" s="39"/>
      <c r="H1825" s="39"/>
      <c r="I1825" s="39"/>
      <c r="J1825" s="39"/>
      <c r="K1825" s="39"/>
      <c r="L1825" s="39"/>
      <c r="M1825" s="39"/>
      <c r="N1825" s="39"/>
      <c r="O1825" s="39"/>
    </row>
    <row r="1826" spans="1:15">
      <c r="A1826" s="39"/>
      <c r="B1826" s="39"/>
      <c r="C1826" s="39"/>
      <c r="D1826" s="39"/>
      <c r="E1826" s="39"/>
      <c r="F1826" s="39"/>
      <c r="G1826" s="39"/>
      <c r="H1826" s="39"/>
      <c r="I1826" s="39"/>
      <c r="J1826" s="39"/>
      <c r="K1826" s="39"/>
      <c r="L1826" s="39"/>
      <c r="M1826" s="39"/>
      <c r="N1826" s="39"/>
      <c r="O1826" s="39"/>
    </row>
    <row r="1827" spans="1:15">
      <c r="A1827" s="39"/>
      <c r="B1827" s="39"/>
      <c r="C1827" s="39"/>
      <c r="D1827" s="39"/>
      <c r="E1827" s="39"/>
      <c r="F1827" s="39"/>
      <c r="G1827" s="39"/>
      <c r="H1827" s="39"/>
      <c r="I1827" s="39"/>
      <c r="J1827" s="39"/>
      <c r="K1827" s="39"/>
      <c r="L1827" s="39"/>
      <c r="M1827" s="39"/>
      <c r="N1827" s="39"/>
      <c r="O1827" s="39"/>
    </row>
    <row r="1828" spans="1:15">
      <c r="A1828" s="39"/>
      <c r="B1828" s="39"/>
      <c r="C1828" s="39"/>
      <c r="D1828" s="39"/>
      <c r="E1828" s="39"/>
      <c r="F1828" s="39"/>
      <c r="G1828" s="39"/>
      <c r="H1828" s="39"/>
      <c r="I1828" s="39"/>
      <c r="J1828" s="39"/>
      <c r="K1828" s="39"/>
      <c r="L1828" s="39"/>
      <c r="M1828" s="39"/>
      <c r="N1828" s="39"/>
      <c r="O1828" s="39"/>
    </row>
    <row r="1829" spans="1:15">
      <c r="A1829" s="39"/>
      <c r="B1829" s="39"/>
      <c r="C1829" s="39"/>
      <c r="D1829" s="39"/>
      <c r="E1829" s="39"/>
      <c r="F1829" s="39"/>
      <c r="G1829" s="39"/>
      <c r="H1829" s="39"/>
      <c r="I1829" s="39"/>
      <c r="J1829" s="39"/>
      <c r="K1829" s="39"/>
      <c r="L1829" s="39"/>
      <c r="M1829" s="39"/>
      <c r="N1829" s="39"/>
      <c r="O1829" s="39"/>
    </row>
    <row r="1830" spans="1:15">
      <c r="A1830" s="39"/>
      <c r="B1830" s="39"/>
      <c r="C1830" s="39"/>
      <c r="D1830" s="39"/>
      <c r="E1830" s="39"/>
      <c r="F1830" s="39"/>
      <c r="G1830" s="39"/>
      <c r="H1830" s="39"/>
      <c r="I1830" s="39"/>
      <c r="J1830" s="39"/>
      <c r="K1830" s="39"/>
      <c r="L1830" s="39"/>
      <c r="M1830" s="39"/>
      <c r="N1830" s="39"/>
      <c r="O1830" s="39"/>
    </row>
    <row r="1831" spans="1:15">
      <c r="A1831" s="39"/>
      <c r="B1831" s="39"/>
      <c r="C1831" s="39"/>
      <c r="D1831" s="39"/>
      <c r="E1831" s="39"/>
      <c r="F1831" s="39"/>
      <c r="G1831" s="39"/>
      <c r="H1831" s="39"/>
      <c r="I1831" s="39"/>
      <c r="J1831" s="39"/>
      <c r="K1831" s="39"/>
      <c r="L1831" s="39"/>
      <c r="M1831" s="39"/>
      <c r="N1831" s="39"/>
      <c r="O1831" s="39"/>
    </row>
    <row r="1832" spans="1:15">
      <c r="A1832" s="39"/>
      <c r="B1832" s="39"/>
      <c r="C1832" s="39"/>
      <c r="D1832" s="39"/>
      <c r="E1832" s="39"/>
      <c r="F1832" s="39"/>
      <c r="G1832" s="39"/>
      <c r="H1832" s="39"/>
      <c r="I1832" s="39"/>
      <c r="J1832" s="39"/>
      <c r="K1832" s="39"/>
      <c r="L1832" s="39"/>
      <c r="M1832" s="39"/>
      <c r="N1832" s="39"/>
      <c r="O1832" s="39"/>
    </row>
    <row r="1833" spans="1:15">
      <c r="A1833" s="39"/>
      <c r="B1833" s="39"/>
      <c r="C1833" s="39"/>
      <c r="D1833" s="39"/>
      <c r="E1833" s="39"/>
      <c r="F1833" s="39"/>
      <c r="G1833" s="39"/>
      <c r="H1833" s="39"/>
      <c r="I1833" s="39"/>
      <c r="J1833" s="39"/>
      <c r="K1833" s="39"/>
      <c r="L1833" s="39"/>
      <c r="M1833" s="39"/>
      <c r="N1833" s="39"/>
      <c r="O1833" s="39"/>
    </row>
    <row r="1834" spans="1:15">
      <c r="A1834" s="39"/>
      <c r="B1834" s="39"/>
      <c r="C1834" s="39"/>
      <c r="D1834" s="39"/>
      <c r="E1834" s="39"/>
      <c r="F1834" s="39"/>
      <c r="G1834" s="39"/>
      <c r="H1834" s="39"/>
      <c r="I1834" s="39"/>
      <c r="J1834" s="39"/>
      <c r="K1834" s="39"/>
      <c r="L1834" s="39"/>
      <c r="M1834" s="39"/>
      <c r="N1834" s="39"/>
      <c r="O1834" s="39"/>
    </row>
    <row r="1835" spans="1:15">
      <c r="A1835" s="39"/>
      <c r="B1835" s="39"/>
      <c r="C1835" s="39"/>
      <c r="D1835" s="39"/>
      <c r="E1835" s="39"/>
      <c r="F1835" s="39"/>
      <c r="G1835" s="39"/>
      <c r="H1835" s="39"/>
      <c r="I1835" s="39"/>
      <c r="J1835" s="39"/>
      <c r="K1835" s="39"/>
      <c r="L1835" s="39"/>
      <c r="M1835" s="39"/>
      <c r="N1835" s="39"/>
      <c r="O1835" s="39"/>
    </row>
    <row r="1836" spans="1:15">
      <c r="A1836" s="39"/>
      <c r="B1836" s="39"/>
      <c r="C1836" s="39"/>
      <c r="D1836" s="39"/>
      <c r="E1836" s="39"/>
      <c r="F1836" s="39"/>
      <c r="G1836" s="39"/>
      <c r="H1836" s="39"/>
      <c r="I1836" s="39"/>
      <c r="J1836" s="39"/>
      <c r="K1836" s="39"/>
      <c r="L1836" s="39"/>
      <c r="M1836" s="39"/>
      <c r="N1836" s="39"/>
      <c r="O1836" s="39"/>
    </row>
    <row r="1837" spans="1:15">
      <c r="A1837" s="39"/>
      <c r="B1837" s="39"/>
      <c r="C1837" s="39"/>
      <c r="D1837" s="39"/>
      <c r="E1837" s="39"/>
      <c r="F1837" s="39"/>
      <c r="G1837" s="39"/>
      <c r="H1837" s="39"/>
      <c r="I1837" s="39"/>
      <c r="J1837" s="39"/>
      <c r="K1837" s="39"/>
      <c r="L1837" s="39"/>
      <c r="M1837" s="39"/>
      <c r="N1837" s="39"/>
      <c r="O1837" s="39"/>
    </row>
    <row r="1838" spans="1:15">
      <c r="A1838" s="39"/>
      <c r="B1838" s="39"/>
      <c r="C1838" s="39"/>
      <c r="D1838" s="39"/>
      <c r="E1838" s="39"/>
      <c r="F1838" s="39"/>
      <c r="G1838" s="39"/>
      <c r="H1838" s="39"/>
      <c r="I1838" s="39"/>
      <c r="J1838" s="39"/>
      <c r="K1838" s="39"/>
      <c r="L1838" s="39"/>
      <c r="M1838" s="39"/>
      <c r="N1838" s="39"/>
      <c r="O1838" s="39"/>
    </row>
    <row r="1839" spans="1:15">
      <c r="A1839" s="39"/>
      <c r="B1839" s="39"/>
      <c r="C1839" s="39"/>
      <c r="D1839" s="39"/>
      <c r="E1839" s="39"/>
      <c r="F1839" s="39"/>
      <c r="G1839" s="39"/>
      <c r="H1839" s="39"/>
      <c r="I1839" s="39"/>
      <c r="J1839" s="39"/>
      <c r="K1839" s="39"/>
      <c r="L1839" s="39"/>
      <c r="M1839" s="39"/>
      <c r="N1839" s="39"/>
      <c r="O1839" s="39"/>
    </row>
    <row r="1840" spans="1:15">
      <c r="A1840" s="39"/>
      <c r="B1840" s="39"/>
      <c r="C1840" s="39"/>
      <c r="D1840" s="39"/>
      <c r="E1840" s="39"/>
      <c r="F1840" s="39"/>
      <c r="G1840" s="39"/>
      <c r="H1840" s="39"/>
      <c r="I1840" s="39"/>
      <c r="J1840" s="39"/>
      <c r="K1840" s="39"/>
      <c r="L1840" s="39"/>
      <c r="M1840" s="39"/>
      <c r="N1840" s="39"/>
      <c r="O1840" s="39"/>
    </row>
    <row r="1841" spans="1:15">
      <c r="A1841" s="39"/>
      <c r="B1841" s="39"/>
      <c r="C1841" s="39"/>
      <c r="D1841" s="39"/>
      <c r="E1841" s="39"/>
      <c r="F1841" s="39"/>
      <c r="G1841" s="39"/>
      <c r="H1841" s="39"/>
      <c r="I1841" s="39"/>
      <c r="J1841" s="39"/>
      <c r="K1841" s="39"/>
      <c r="L1841" s="39"/>
      <c r="M1841" s="39"/>
      <c r="N1841" s="39"/>
      <c r="O1841" s="39"/>
    </row>
    <row r="1842" spans="1:15">
      <c r="A1842" s="39"/>
      <c r="B1842" s="39"/>
      <c r="C1842" s="39"/>
      <c r="D1842" s="39"/>
      <c r="E1842" s="39"/>
      <c r="F1842" s="39"/>
      <c r="G1842" s="39"/>
      <c r="H1842" s="39"/>
      <c r="I1842" s="39"/>
      <c r="J1842" s="39"/>
      <c r="K1842" s="39"/>
      <c r="L1842" s="39"/>
      <c r="M1842" s="39"/>
      <c r="N1842" s="39"/>
      <c r="O1842" s="39"/>
    </row>
    <row r="1843" spans="1:15">
      <c r="A1843" s="39"/>
      <c r="B1843" s="39"/>
      <c r="C1843" s="39"/>
      <c r="D1843" s="39"/>
      <c r="E1843" s="39"/>
      <c r="F1843" s="39"/>
      <c r="G1843" s="39"/>
      <c r="H1843" s="39"/>
      <c r="I1843" s="39"/>
      <c r="J1843" s="39"/>
      <c r="K1843" s="39"/>
      <c r="L1843" s="39"/>
      <c r="M1843" s="39"/>
      <c r="N1843" s="39"/>
      <c r="O1843" s="39"/>
    </row>
    <row r="1844" spans="1:15">
      <c r="A1844" s="39"/>
      <c r="B1844" s="39"/>
      <c r="C1844" s="39"/>
      <c r="D1844" s="39"/>
      <c r="E1844" s="39"/>
      <c r="F1844" s="39"/>
      <c r="G1844" s="39"/>
      <c r="H1844" s="39"/>
      <c r="I1844" s="39"/>
      <c r="J1844" s="39"/>
      <c r="K1844" s="39"/>
      <c r="L1844" s="39"/>
      <c r="M1844" s="39"/>
      <c r="N1844" s="39"/>
      <c r="O1844" s="39"/>
    </row>
    <row r="1845" spans="1:15">
      <c r="A1845" s="39"/>
      <c r="B1845" s="39"/>
      <c r="C1845" s="39"/>
      <c r="D1845" s="39"/>
      <c r="E1845" s="39"/>
      <c r="F1845" s="39"/>
      <c r="G1845" s="39"/>
      <c r="H1845" s="39"/>
      <c r="I1845" s="39"/>
      <c r="J1845" s="39"/>
      <c r="K1845" s="39"/>
      <c r="L1845" s="39"/>
      <c r="M1845" s="39"/>
      <c r="N1845" s="39"/>
      <c r="O1845" s="39"/>
    </row>
    <row r="1846" spans="1:15">
      <c r="A1846" s="39"/>
      <c r="B1846" s="39"/>
      <c r="C1846" s="39"/>
      <c r="D1846" s="39"/>
      <c r="E1846" s="39"/>
      <c r="F1846" s="39"/>
      <c r="G1846" s="39"/>
      <c r="H1846" s="39"/>
      <c r="I1846" s="39"/>
      <c r="J1846" s="39"/>
      <c r="K1846" s="39"/>
      <c r="L1846" s="39"/>
      <c r="M1846" s="39"/>
      <c r="N1846" s="39"/>
      <c r="O1846" s="39"/>
    </row>
    <row r="1847" spans="1:15">
      <c r="A1847" s="39"/>
      <c r="B1847" s="39"/>
      <c r="C1847" s="39"/>
      <c r="D1847" s="39"/>
      <c r="E1847" s="39"/>
      <c r="F1847" s="39"/>
      <c r="G1847" s="39"/>
      <c r="H1847" s="39"/>
      <c r="I1847" s="39"/>
      <c r="J1847" s="39"/>
      <c r="K1847" s="39"/>
      <c r="L1847" s="39"/>
      <c r="M1847" s="39"/>
      <c r="N1847" s="39"/>
      <c r="O1847" s="39"/>
    </row>
    <row r="1848" spans="1:15">
      <c r="A1848" s="39"/>
      <c r="B1848" s="39"/>
      <c r="C1848" s="39"/>
      <c r="D1848" s="39"/>
      <c r="E1848" s="39"/>
      <c r="F1848" s="39"/>
      <c r="G1848" s="39"/>
      <c r="H1848" s="39"/>
      <c r="I1848" s="39"/>
      <c r="J1848" s="39"/>
      <c r="K1848" s="39"/>
      <c r="L1848" s="39"/>
      <c r="M1848" s="39"/>
      <c r="N1848" s="39"/>
      <c r="O1848" s="39"/>
    </row>
    <row r="1849" spans="1:15">
      <c r="A1849" s="39"/>
      <c r="B1849" s="39"/>
      <c r="C1849" s="39"/>
      <c r="D1849" s="39"/>
      <c r="E1849" s="39"/>
      <c r="F1849" s="39"/>
      <c r="G1849" s="39"/>
      <c r="H1849" s="39"/>
      <c r="I1849" s="39"/>
      <c r="J1849" s="39"/>
      <c r="K1849" s="39"/>
      <c r="L1849" s="39"/>
      <c r="M1849" s="39"/>
      <c r="N1849" s="39"/>
      <c r="O1849" s="39"/>
    </row>
    <row r="1850" spans="1:15">
      <c r="A1850" s="39"/>
      <c r="B1850" s="39"/>
      <c r="C1850" s="39"/>
      <c r="D1850" s="39"/>
      <c r="E1850" s="39"/>
      <c r="F1850" s="39"/>
      <c r="G1850" s="39"/>
      <c r="H1850" s="39"/>
      <c r="I1850" s="39"/>
      <c r="J1850" s="39"/>
      <c r="K1850" s="39"/>
      <c r="L1850" s="39"/>
      <c r="M1850" s="39"/>
      <c r="N1850" s="39"/>
      <c r="O1850" s="39"/>
    </row>
    <row r="1851" spans="1:15">
      <c r="A1851" s="39"/>
      <c r="B1851" s="39"/>
      <c r="C1851" s="39"/>
      <c r="D1851" s="39"/>
      <c r="E1851" s="39"/>
      <c r="F1851" s="39"/>
      <c r="G1851" s="39"/>
      <c r="H1851" s="39"/>
      <c r="I1851" s="39"/>
      <c r="J1851" s="39"/>
      <c r="K1851" s="39"/>
      <c r="L1851" s="39"/>
      <c r="M1851" s="39"/>
      <c r="N1851" s="39"/>
      <c r="O1851" s="39"/>
    </row>
    <row r="1852" spans="1:15">
      <c r="A1852" s="39"/>
      <c r="B1852" s="39"/>
      <c r="C1852" s="39"/>
      <c r="D1852" s="39"/>
      <c r="E1852" s="39"/>
      <c r="F1852" s="39"/>
      <c r="G1852" s="39"/>
      <c r="H1852" s="39"/>
      <c r="I1852" s="39"/>
      <c r="J1852" s="39"/>
      <c r="K1852" s="39"/>
      <c r="L1852" s="39"/>
      <c r="M1852" s="39"/>
      <c r="N1852" s="39"/>
      <c r="O1852" s="39"/>
    </row>
    <row r="1853" spans="1:15">
      <c r="A1853" s="39"/>
      <c r="B1853" s="39"/>
      <c r="C1853" s="39"/>
      <c r="D1853" s="39"/>
      <c r="E1853" s="39"/>
      <c r="F1853" s="39"/>
      <c r="G1853" s="39"/>
      <c r="H1853" s="39"/>
      <c r="I1853" s="39"/>
      <c r="J1853" s="39"/>
      <c r="K1853" s="39"/>
      <c r="L1853" s="39"/>
      <c r="M1853" s="39"/>
      <c r="N1853" s="39"/>
      <c r="O1853" s="39"/>
    </row>
    <row r="1854" spans="1:15">
      <c r="A1854" s="39"/>
      <c r="B1854" s="39"/>
      <c r="C1854" s="39"/>
      <c r="D1854" s="39"/>
      <c r="E1854" s="39"/>
      <c r="F1854" s="39"/>
      <c r="G1854" s="39"/>
      <c r="H1854" s="39"/>
      <c r="I1854" s="39"/>
      <c r="J1854" s="39"/>
      <c r="K1854" s="39"/>
      <c r="L1854" s="39"/>
      <c r="M1854" s="39"/>
      <c r="N1854" s="39"/>
      <c r="O1854" s="39"/>
    </row>
    <row r="1855" spans="1:15">
      <c r="A1855" s="39"/>
      <c r="B1855" s="39"/>
      <c r="C1855" s="39"/>
      <c r="D1855" s="39"/>
      <c r="E1855" s="39"/>
      <c r="F1855" s="39"/>
      <c r="G1855" s="39"/>
      <c r="H1855" s="39"/>
      <c r="I1855" s="39"/>
      <c r="J1855" s="39"/>
      <c r="K1855" s="39"/>
      <c r="L1855" s="39"/>
      <c r="M1855" s="39"/>
      <c r="N1855" s="39"/>
      <c r="O1855" s="39"/>
    </row>
    <row r="1856" spans="1:15">
      <c r="A1856" s="39"/>
      <c r="B1856" s="39"/>
      <c r="C1856" s="39"/>
      <c r="D1856" s="39"/>
      <c r="E1856" s="39"/>
      <c r="F1856" s="39"/>
      <c r="G1856" s="39"/>
      <c r="H1856" s="39"/>
      <c r="I1856" s="39"/>
      <c r="J1856" s="39"/>
      <c r="K1856" s="39"/>
      <c r="L1856" s="39"/>
      <c r="M1856" s="39"/>
      <c r="N1856" s="39"/>
      <c r="O1856" s="39"/>
    </row>
    <row r="1857" spans="1:15">
      <c r="A1857" s="39"/>
      <c r="B1857" s="39"/>
      <c r="C1857" s="39"/>
      <c r="D1857" s="39"/>
      <c r="E1857" s="39"/>
      <c r="F1857" s="39"/>
      <c r="G1857" s="39"/>
      <c r="H1857" s="39"/>
      <c r="I1857" s="39"/>
      <c r="J1857" s="39"/>
      <c r="K1857" s="39"/>
      <c r="L1857" s="39"/>
      <c r="M1857" s="39"/>
      <c r="N1857" s="39"/>
      <c r="O1857" s="39"/>
    </row>
    <row r="1858" spans="1:15">
      <c r="A1858" s="39"/>
      <c r="B1858" s="39"/>
      <c r="C1858" s="39"/>
      <c r="D1858" s="39"/>
      <c r="E1858" s="39"/>
      <c r="F1858" s="39"/>
      <c r="G1858" s="39"/>
      <c r="H1858" s="39"/>
      <c r="I1858" s="39"/>
      <c r="J1858" s="39"/>
      <c r="K1858" s="39"/>
      <c r="L1858" s="39"/>
      <c r="M1858" s="39"/>
      <c r="N1858" s="39"/>
      <c r="O1858" s="39"/>
    </row>
    <row r="1859" spans="1:15">
      <c r="A1859" s="39"/>
      <c r="B1859" s="39"/>
      <c r="C1859" s="39"/>
      <c r="D1859" s="39"/>
      <c r="E1859" s="39"/>
      <c r="F1859" s="39"/>
      <c r="G1859" s="39"/>
      <c r="H1859" s="39"/>
      <c r="I1859" s="39"/>
      <c r="J1859" s="39"/>
      <c r="K1859" s="39"/>
      <c r="L1859" s="39"/>
      <c r="M1859" s="39"/>
      <c r="N1859" s="39"/>
      <c r="O1859" s="39"/>
    </row>
    <row r="1860" spans="1:15">
      <c r="A1860" s="39"/>
      <c r="B1860" s="39"/>
      <c r="C1860" s="39"/>
      <c r="D1860" s="39"/>
      <c r="E1860" s="39"/>
      <c r="F1860" s="39"/>
      <c r="G1860" s="39"/>
      <c r="H1860" s="39"/>
      <c r="I1860" s="39"/>
      <c r="J1860" s="39"/>
      <c r="K1860" s="39"/>
      <c r="L1860" s="39"/>
      <c r="M1860" s="39"/>
      <c r="N1860" s="39"/>
      <c r="O1860" s="39"/>
    </row>
    <row r="1861" spans="1:15">
      <c r="A1861" s="39"/>
      <c r="B1861" s="39"/>
      <c r="C1861" s="39"/>
      <c r="D1861" s="39"/>
      <c r="E1861" s="39"/>
      <c r="F1861" s="39"/>
      <c r="G1861" s="39"/>
      <c r="H1861" s="39"/>
      <c r="I1861" s="39"/>
      <c r="J1861" s="39"/>
      <c r="K1861" s="39"/>
      <c r="L1861" s="39"/>
      <c r="M1861" s="39"/>
      <c r="N1861" s="39"/>
      <c r="O1861" s="39"/>
    </row>
    <row r="1862" spans="1:15">
      <c r="A1862" s="39"/>
      <c r="B1862" s="39"/>
      <c r="C1862" s="39"/>
      <c r="D1862" s="39"/>
      <c r="E1862" s="39"/>
      <c r="F1862" s="39"/>
      <c r="G1862" s="39"/>
      <c r="H1862" s="39"/>
      <c r="I1862" s="39"/>
      <c r="J1862" s="39"/>
      <c r="K1862" s="39"/>
      <c r="L1862" s="39"/>
      <c r="M1862" s="39"/>
      <c r="N1862" s="39"/>
      <c r="O1862" s="39"/>
    </row>
    <row r="1863" spans="1:15">
      <c r="A1863" s="39"/>
      <c r="B1863" s="39"/>
      <c r="C1863" s="39"/>
      <c r="D1863" s="39"/>
      <c r="E1863" s="39"/>
      <c r="F1863" s="39"/>
      <c r="G1863" s="39"/>
      <c r="H1863" s="39"/>
      <c r="I1863" s="39"/>
      <c r="J1863" s="39"/>
      <c r="K1863" s="39"/>
      <c r="L1863" s="39"/>
      <c r="M1863" s="39"/>
      <c r="N1863" s="39"/>
      <c r="O1863" s="39"/>
    </row>
    <row r="1864" spans="1:15">
      <c r="A1864" s="39"/>
      <c r="B1864" s="39"/>
      <c r="C1864" s="39"/>
      <c r="D1864" s="39"/>
      <c r="E1864" s="39"/>
      <c r="F1864" s="39"/>
      <c r="G1864" s="39"/>
      <c r="H1864" s="39"/>
      <c r="I1864" s="39"/>
      <c r="J1864" s="39"/>
      <c r="K1864" s="39"/>
      <c r="L1864" s="39"/>
      <c r="M1864" s="39"/>
      <c r="N1864" s="39"/>
      <c r="O1864" s="39"/>
    </row>
    <row r="1865" spans="1:15">
      <c r="A1865" s="39"/>
      <c r="B1865" s="39"/>
      <c r="C1865" s="39"/>
      <c r="D1865" s="39"/>
      <c r="E1865" s="39"/>
      <c r="F1865" s="39"/>
      <c r="G1865" s="39"/>
      <c r="H1865" s="39"/>
      <c r="I1865" s="39"/>
      <c r="J1865" s="39"/>
      <c r="K1865" s="39"/>
      <c r="L1865" s="39"/>
      <c r="M1865" s="39"/>
      <c r="N1865" s="39"/>
      <c r="O1865" s="39"/>
    </row>
    <row r="1866" spans="1:15">
      <c r="A1866" s="39"/>
      <c r="B1866" s="39"/>
      <c r="C1866" s="39"/>
      <c r="D1866" s="39"/>
      <c r="E1866" s="39"/>
      <c r="F1866" s="39"/>
      <c r="G1866" s="39"/>
      <c r="H1866" s="39"/>
      <c r="I1866" s="39"/>
      <c r="J1866" s="39"/>
      <c r="K1866" s="39"/>
      <c r="L1866" s="39"/>
      <c r="M1866" s="39"/>
      <c r="N1866" s="39"/>
      <c r="O1866" s="39"/>
    </row>
    <row r="1867" spans="1:15">
      <c r="A1867" s="39"/>
      <c r="B1867" s="39"/>
      <c r="C1867" s="39"/>
      <c r="D1867" s="39"/>
      <c r="E1867" s="39"/>
      <c r="F1867" s="39"/>
      <c r="G1867" s="39"/>
      <c r="H1867" s="39"/>
      <c r="I1867" s="39"/>
      <c r="J1867" s="39"/>
      <c r="K1867" s="39"/>
      <c r="L1867" s="39"/>
      <c r="M1867" s="39"/>
      <c r="N1867" s="39"/>
      <c r="O1867" s="39"/>
    </row>
    <row r="1868" spans="1:15">
      <c r="A1868" s="39"/>
      <c r="B1868" s="39"/>
      <c r="C1868" s="39"/>
      <c r="D1868" s="39"/>
      <c r="E1868" s="39"/>
      <c r="F1868" s="39"/>
      <c r="G1868" s="39"/>
      <c r="H1868" s="39"/>
      <c r="I1868" s="39"/>
      <c r="J1868" s="39"/>
      <c r="K1868" s="39"/>
      <c r="L1868" s="39"/>
      <c r="M1868" s="39"/>
      <c r="N1868" s="39"/>
      <c r="O1868" s="39"/>
    </row>
    <row r="1869" spans="1:15">
      <c r="A1869" s="39"/>
      <c r="B1869" s="39"/>
      <c r="C1869" s="39"/>
      <c r="D1869" s="39"/>
      <c r="E1869" s="39"/>
      <c r="F1869" s="39"/>
      <c r="G1869" s="39"/>
      <c r="H1869" s="39"/>
      <c r="I1869" s="39"/>
      <c r="J1869" s="39"/>
      <c r="K1869" s="39"/>
      <c r="L1869" s="39"/>
      <c r="M1869" s="39"/>
      <c r="N1869" s="39"/>
      <c r="O1869" s="39"/>
    </row>
    <row r="1870" spans="1:15">
      <c r="A1870" s="39"/>
      <c r="B1870" s="39"/>
      <c r="C1870" s="39"/>
      <c r="D1870" s="39"/>
      <c r="E1870" s="39"/>
      <c r="F1870" s="39"/>
      <c r="G1870" s="39"/>
      <c r="H1870" s="39"/>
      <c r="I1870" s="39"/>
      <c r="J1870" s="39"/>
      <c r="K1870" s="39"/>
      <c r="L1870" s="39"/>
      <c r="M1870" s="39"/>
      <c r="N1870" s="39"/>
      <c r="O1870" s="39"/>
    </row>
    <row r="1871" spans="1:15">
      <c r="A1871" s="39"/>
      <c r="B1871" s="39"/>
      <c r="C1871" s="39"/>
      <c r="D1871" s="39"/>
      <c r="E1871" s="39"/>
      <c r="F1871" s="39"/>
      <c r="G1871" s="39"/>
      <c r="H1871" s="39"/>
      <c r="I1871" s="39"/>
      <c r="J1871" s="39"/>
      <c r="K1871" s="39"/>
      <c r="L1871" s="39"/>
      <c r="M1871" s="39"/>
      <c r="N1871" s="39"/>
      <c r="O1871" s="39"/>
    </row>
    <row r="1872" spans="1:15">
      <c r="A1872" s="39"/>
      <c r="B1872" s="39"/>
      <c r="C1872" s="39"/>
      <c r="D1872" s="39"/>
      <c r="E1872" s="39"/>
      <c r="F1872" s="39"/>
      <c r="G1872" s="39"/>
      <c r="H1872" s="39"/>
      <c r="I1872" s="39"/>
      <c r="J1872" s="39"/>
      <c r="K1872" s="39"/>
      <c r="L1872" s="39"/>
      <c r="M1872" s="39"/>
      <c r="N1872" s="39"/>
      <c r="O1872" s="39"/>
    </row>
    <row r="1873" spans="1:15">
      <c r="A1873" s="39"/>
      <c r="B1873" s="39"/>
      <c r="C1873" s="39"/>
      <c r="D1873" s="39"/>
      <c r="E1873" s="39"/>
      <c r="F1873" s="39"/>
      <c r="G1873" s="39"/>
      <c r="H1873" s="39"/>
      <c r="I1873" s="39"/>
      <c r="J1873" s="39"/>
      <c r="K1873" s="39"/>
      <c r="L1873" s="39"/>
      <c r="M1873" s="39"/>
      <c r="N1873" s="39"/>
      <c r="O1873" s="39"/>
    </row>
    <row r="1874" spans="1:15">
      <c r="A1874" s="39"/>
      <c r="B1874" s="39"/>
      <c r="C1874" s="39"/>
      <c r="D1874" s="39"/>
      <c r="E1874" s="39"/>
      <c r="F1874" s="39"/>
      <c r="G1874" s="39"/>
      <c r="H1874" s="39"/>
      <c r="I1874" s="39"/>
      <c r="J1874" s="39"/>
      <c r="K1874" s="39"/>
      <c r="L1874" s="39"/>
      <c r="M1874" s="39"/>
      <c r="N1874" s="39"/>
      <c r="O1874" s="39"/>
    </row>
    <row r="1875" spans="1:15">
      <c r="A1875" s="39"/>
      <c r="B1875" s="39"/>
      <c r="C1875" s="39"/>
      <c r="D1875" s="39"/>
      <c r="E1875" s="39"/>
      <c r="F1875" s="39"/>
      <c r="G1875" s="39"/>
      <c r="H1875" s="39"/>
      <c r="I1875" s="39"/>
      <c r="J1875" s="39"/>
      <c r="K1875" s="39"/>
      <c r="L1875" s="39"/>
      <c r="M1875" s="39"/>
      <c r="N1875" s="39"/>
      <c r="O1875" s="39"/>
    </row>
    <row r="1876" spans="1:15">
      <c r="A1876" s="39"/>
      <c r="B1876" s="39"/>
      <c r="C1876" s="39"/>
      <c r="D1876" s="39"/>
      <c r="E1876" s="39"/>
      <c r="F1876" s="39"/>
      <c r="G1876" s="39"/>
      <c r="H1876" s="39"/>
      <c r="I1876" s="39"/>
      <c r="J1876" s="39"/>
      <c r="K1876" s="39"/>
      <c r="L1876" s="39"/>
      <c r="M1876" s="39"/>
      <c r="N1876" s="39"/>
      <c r="O1876" s="39"/>
    </row>
    <row r="1877" spans="1:15">
      <c r="A1877" s="39"/>
      <c r="B1877" s="39"/>
      <c r="C1877" s="39"/>
      <c r="D1877" s="39"/>
      <c r="E1877" s="39"/>
      <c r="F1877" s="39"/>
      <c r="G1877" s="39"/>
      <c r="H1877" s="39"/>
      <c r="I1877" s="39"/>
      <c r="J1877" s="39"/>
      <c r="K1877" s="39"/>
      <c r="L1877" s="39"/>
      <c r="M1877" s="39"/>
      <c r="N1877" s="39"/>
      <c r="O1877" s="39"/>
    </row>
    <row r="1878" spans="1:15">
      <c r="A1878" s="39"/>
      <c r="B1878" s="39"/>
      <c r="C1878" s="39"/>
      <c r="D1878" s="39"/>
      <c r="E1878" s="39"/>
      <c r="F1878" s="39"/>
      <c r="G1878" s="39"/>
      <c r="H1878" s="39"/>
      <c r="I1878" s="39"/>
      <c r="J1878" s="39"/>
      <c r="K1878" s="39"/>
      <c r="L1878" s="39"/>
      <c r="M1878" s="39"/>
      <c r="N1878" s="39"/>
      <c r="O1878" s="39"/>
    </row>
    <row r="1879" spans="1:15">
      <c r="A1879" s="39"/>
      <c r="B1879" s="39"/>
      <c r="C1879" s="39"/>
      <c r="D1879" s="39"/>
      <c r="E1879" s="39"/>
      <c r="F1879" s="39"/>
      <c r="G1879" s="39"/>
      <c r="H1879" s="39"/>
      <c r="I1879" s="39"/>
      <c r="J1879" s="39"/>
      <c r="K1879" s="39"/>
      <c r="L1879" s="39"/>
      <c r="M1879" s="39"/>
      <c r="N1879" s="39"/>
      <c r="O1879" s="39"/>
    </row>
    <row r="1880" spans="1:15">
      <c r="A1880" s="39"/>
      <c r="B1880" s="39"/>
      <c r="C1880" s="39"/>
      <c r="D1880" s="39"/>
      <c r="E1880" s="39"/>
      <c r="F1880" s="39"/>
      <c r="G1880" s="39"/>
      <c r="H1880" s="39"/>
      <c r="I1880" s="39"/>
      <c r="J1880" s="39"/>
      <c r="K1880" s="39"/>
      <c r="L1880" s="39"/>
      <c r="M1880" s="39"/>
      <c r="N1880" s="39"/>
      <c r="O1880" s="39"/>
    </row>
    <row r="1881" spans="1:15">
      <c r="A1881" s="39"/>
      <c r="B1881" s="39"/>
      <c r="C1881" s="39"/>
      <c r="D1881" s="39"/>
      <c r="E1881" s="39"/>
      <c r="F1881" s="39"/>
      <c r="G1881" s="39"/>
      <c r="H1881" s="39"/>
      <c r="I1881" s="39"/>
      <c r="J1881" s="39"/>
      <c r="K1881" s="39"/>
      <c r="L1881" s="39"/>
      <c r="M1881" s="39"/>
      <c r="N1881" s="39"/>
      <c r="O1881" s="39"/>
    </row>
    <row r="1882" spans="1:15">
      <c r="A1882" s="39"/>
      <c r="B1882" s="39"/>
      <c r="C1882" s="39"/>
      <c r="D1882" s="39"/>
      <c r="E1882" s="39"/>
      <c r="F1882" s="39"/>
      <c r="G1882" s="39"/>
      <c r="H1882" s="39"/>
      <c r="I1882" s="39"/>
      <c r="J1882" s="39"/>
      <c r="K1882" s="39"/>
      <c r="L1882" s="39"/>
      <c r="M1882" s="39"/>
      <c r="N1882" s="39"/>
      <c r="O1882" s="39"/>
    </row>
    <row r="1883" spans="1:15">
      <c r="A1883" s="39"/>
      <c r="B1883" s="39"/>
      <c r="C1883" s="39"/>
      <c r="D1883" s="39"/>
      <c r="E1883" s="39"/>
      <c r="F1883" s="39"/>
      <c r="G1883" s="39"/>
      <c r="H1883" s="39"/>
      <c r="I1883" s="39"/>
      <c r="J1883" s="39"/>
      <c r="K1883" s="39"/>
      <c r="L1883" s="39"/>
      <c r="M1883" s="39"/>
      <c r="N1883" s="39"/>
      <c r="O1883" s="39"/>
    </row>
    <row r="1884" spans="1:15">
      <c r="A1884" s="39"/>
      <c r="B1884" s="39"/>
      <c r="C1884" s="39"/>
      <c r="D1884" s="39"/>
      <c r="E1884" s="39"/>
      <c r="F1884" s="39"/>
      <c r="G1884" s="39"/>
      <c r="H1884" s="39"/>
      <c r="I1884" s="39"/>
      <c r="J1884" s="39"/>
      <c r="K1884" s="39"/>
      <c r="L1884" s="39"/>
      <c r="M1884" s="39"/>
      <c r="N1884" s="39"/>
      <c r="O1884" s="39"/>
    </row>
    <row r="1885" spans="1:15">
      <c r="A1885" s="39"/>
      <c r="B1885" s="39"/>
      <c r="C1885" s="39"/>
      <c r="D1885" s="39"/>
      <c r="E1885" s="39"/>
      <c r="F1885" s="39"/>
      <c r="G1885" s="39"/>
      <c r="H1885" s="39"/>
      <c r="I1885" s="39"/>
      <c r="J1885" s="39"/>
      <c r="K1885" s="39"/>
      <c r="L1885" s="39"/>
      <c r="M1885" s="39"/>
      <c r="N1885" s="39"/>
      <c r="O1885" s="39"/>
    </row>
    <row r="1886" spans="1:15">
      <c r="A1886" s="39"/>
      <c r="B1886" s="39"/>
      <c r="C1886" s="39"/>
      <c r="D1886" s="39"/>
      <c r="E1886" s="39"/>
      <c r="F1886" s="39"/>
      <c r="G1886" s="39"/>
      <c r="H1886" s="39"/>
      <c r="I1886" s="39"/>
      <c r="J1886" s="39"/>
      <c r="K1886" s="39"/>
      <c r="L1886" s="39"/>
      <c r="M1886" s="39"/>
      <c r="N1886" s="39"/>
      <c r="O1886" s="39"/>
    </row>
    <row r="1887" spans="1:15">
      <c r="A1887" s="39"/>
      <c r="B1887" s="39"/>
      <c r="C1887" s="39"/>
      <c r="D1887" s="39"/>
      <c r="E1887" s="39"/>
      <c r="F1887" s="39"/>
      <c r="G1887" s="39"/>
      <c r="H1887" s="39"/>
      <c r="I1887" s="39"/>
      <c r="J1887" s="39"/>
      <c r="K1887" s="39"/>
      <c r="L1887" s="39"/>
      <c r="M1887" s="39"/>
      <c r="N1887" s="39"/>
      <c r="O1887" s="39"/>
    </row>
    <row r="1888" spans="1:15">
      <c r="A1888" s="39"/>
      <c r="B1888" s="39"/>
      <c r="C1888" s="39"/>
      <c r="D1888" s="39"/>
      <c r="E1888" s="39"/>
      <c r="F1888" s="39"/>
      <c r="G1888" s="39"/>
      <c r="H1888" s="39"/>
      <c r="I1888" s="39"/>
      <c r="J1888" s="39"/>
      <c r="K1888" s="39"/>
      <c r="L1888" s="39"/>
      <c r="M1888" s="39"/>
      <c r="N1888" s="39"/>
      <c r="O1888" s="39"/>
    </row>
    <row r="1889" spans="1:15">
      <c r="A1889" s="39"/>
      <c r="B1889" s="39"/>
      <c r="C1889" s="39"/>
      <c r="D1889" s="39"/>
      <c r="E1889" s="39"/>
      <c r="F1889" s="39"/>
      <c r="G1889" s="39"/>
      <c r="H1889" s="39"/>
      <c r="I1889" s="39"/>
      <c r="J1889" s="39"/>
      <c r="K1889" s="39"/>
      <c r="L1889" s="39"/>
      <c r="M1889" s="39"/>
      <c r="N1889" s="39"/>
      <c r="O1889" s="39"/>
    </row>
    <row r="1890" spans="1:15">
      <c r="A1890" s="39"/>
      <c r="B1890" s="39"/>
      <c r="C1890" s="39"/>
      <c r="D1890" s="39"/>
      <c r="E1890" s="39"/>
      <c r="F1890" s="39"/>
      <c r="G1890" s="39"/>
      <c r="H1890" s="39"/>
      <c r="I1890" s="39"/>
      <c r="J1890" s="39"/>
      <c r="K1890" s="39"/>
      <c r="L1890" s="39"/>
      <c r="M1890" s="39"/>
      <c r="N1890" s="39"/>
      <c r="O1890" s="39"/>
    </row>
    <row r="1891" spans="1:15">
      <c r="A1891" s="39"/>
      <c r="B1891" s="39"/>
      <c r="C1891" s="39"/>
      <c r="D1891" s="39"/>
      <c r="E1891" s="39"/>
      <c r="F1891" s="39"/>
      <c r="G1891" s="39"/>
      <c r="H1891" s="39"/>
      <c r="I1891" s="39"/>
      <c r="J1891" s="39"/>
      <c r="K1891" s="39"/>
      <c r="L1891" s="39"/>
      <c r="M1891" s="39"/>
      <c r="N1891" s="39"/>
      <c r="O1891" s="39"/>
    </row>
    <row r="1892" spans="1:15">
      <c r="A1892" s="39"/>
      <c r="B1892" s="39"/>
      <c r="C1892" s="39"/>
      <c r="D1892" s="39"/>
      <c r="E1892" s="39"/>
      <c r="F1892" s="39"/>
      <c r="G1892" s="39"/>
      <c r="H1892" s="39"/>
      <c r="I1892" s="39"/>
      <c r="J1892" s="39"/>
      <c r="K1892" s="39"/>
      <c r="L1892" s="39"/>
      <c r="M1892" s="39"/>
      <c r="N1892" s="39"/>
      <c r="O1892" s="39"/>
    </row>
    <row r="1893" spans="1:15">
      <c r="A1893" s="39"/>
      <c r="B1893" s="39"/>
      <c r="C1893" s="39"/>
      <c r="D1893" s="39"/>
      <c r="E1893" s="39"/>
      <c r="F1893" s="39"/>
      <c r="G1893" s="39"/>
      <c r="H1893" s="39"/>
      <c r="I1893" s="39"/>
      <c r="J1893" s="39"/>
      <c r="K1893" s="39"/>
      <c r="L1893" s="39"/>
      <c r="M1893" s="39"/>
      <c r="N1893" s="39"/>
      <c r="O1893" s="39"/>
    </row>
    <row r="1894" spans="1:15">
      <c r="A1894" s="39"/>
      <c r="B1894" s="39"/>
      <c r="C1894" s="39"/>
      <c r="D1894" s="39"/>
      <c r="E1894" s="39"/>
      <c r="F1894" s="39"/>
      <c r="G1894" s="39"/>
      <c r="H1894" s="39"/>
      <c r="I1894" s="39"/>
      <c r="J1894" s="39"/>
      <c r="K1894" s="39"/>
      <c r="L1894" s="39"/>
      <c r="M1894" s="39"/>
      <c r="N1894" s="39"/>
      <c r="O1894" s="39"/>
    </row>
    <row r="1895" spans="1:15">
      <c r="A1895" s="39"/>
      <c r="B1895" s="39"/>
      <c r="C1895" s="39"/>
      <c r="D1895" s="39"/>
      <c r="E1895" s="39"/>
      <c r="F1895" s="39"/>
      <c r="G1895" s="39"/>
      <c r="H1895" s="39"/>
      <c r="I1895" s="39"/>
      <c r="J1895" s="39"/>
      <c r="K1895" s="39"/>
      <c r="L1895" s="39"/>
      <c r="M1895" s="39"/>
      <c r="N1895" s="39"/>
      <c r="O1895" s="39"/>
    </row>
    <row r="1896" spans="1:15">
      <c r="A1896" s="39"/>
      <c r="B1896" s="39"/>
      <c r="C1896" s="39"/>
      <c r="D1896" s="39"/>
      <c r="E1896" s="39"/>
      <c r="F1896" s="39"/>
      <c r="G1896" s="39"/>
      <c r="H1896" s="39"/>
      <c r="I1896" s="39"/>
      <c r="J1896" s="39"/>
      <c r="K1896" s="39"/>
      <c r="L1896" s="39"/>
      <c r="M1896" s="39"/>
      <c r="N1896" s="39"/>
      <c r="O1896" s="39"/>
    </row>
    <row r="1897" spans="1:15">
      <c r="A1897" s="39"/>
      <c r="B1897" s="39"/>
      <c r="C1897" s="39"/>
      <c r="D1897" s="39"/>
      <c r="E1897" s="39"/>
      <c r="F1897" s="39"/>
      <c r="G1897" s="39"/>
      <c r="H1897" s="39"/>
      <c r="I1897" s="39"/>
      <c r="J1897" s="39"/>
      <c r="K1897" s="39"/>
      <c r="L1897" s="39"/>
      <c r="M1897" s="39"/>
      <c r="N1897" s="39"/>
      <c r="O1897" s="39"/>
    </row>
    <row r="1898" spans="1:15">
      <c r="A1898" s="39"/>
      <c r="B1898" s="39"/>
      <c r="C1898" s="39"/>
      <c r="D1898" s="39"/>
      <c r="E1898" s="39"/>
      <c r="F1898" s="39"/>
      <c r="G1898" s="39"/>
      <c r="H1898" s="39"/>
      <c r="I1898" s="39"/>
      <c r="J1898" s="39"/>
      <c r="K1898" s="39"/>
      <c r="L1898" s="39"/>
      <c r="M1898" s="39"/>
      <c r="N1898" s="39"/>
      <c r="O1898" s="39"/>
    </row>
    <row r="1899" spans="1:15">
      <c r="A1899" s="39"/>
      <c r="B1899" s="39"/>
      <c r="C1899" s="39"/>
      <c r="D1899" s="39"/>
      <c r="E1899" s="39"/>
      <c r="F1899" s="39"/>
      <c r="G1899" s="39"/>
      <c r="H1899" s="39"/>
      <c r="I1899" s="39"/>
      <c r="J1899" s="39"/>
      <c r="K1899" s="39"/>
      <c r="L1899" s="39"/>
      <c r="M1899" s="39"/>
      <c r="N1899" s="39"/>
      <c r="O1899" s="39"/>
    </row>
    <row r="1900" spans="1:15">
      <c r="A1900" s="39"/>
      <c r="B1900" s="39"/>
      <c r="C1900" s="39"/>
      <c r="D1900" s="39"/>
      <c r="E1900" s="39"/>
      <c r="F1900" s="39"/>
      <c r="G1900" s="39"/>
      <c r="H1900" s="39"/>
      <c r="I1900" s="39"/>
      <c r="J1900" s="39"/>
      <c r="K1900" s="39"/>
      <c r="L1900" s="39"/>
      <c r="M1900" s="39"/>
      <c r="N1900" s="39"/>
      <c r="O1900" s="39"/>
    </row>
    <row r="1901" spans="1:15">
      <c r="A1901" s="39"/>
      <c r="B1901" s="39"/>
      <c r="C1901" s="39"/>
      <c r="D1901" s="39"/>
      <c r="E1901" s="39"/>
      <c r="F1901" s="39"/>
      <c r="G1901" s="39"/>
      <c r="H1901" s="39"/>
      <c r="I1901" s="39"/>
      <c r="J1901" s="39"/>
      <c r="K1901" s="39"/>
      <c r="L1901" s="39"/>
      <c r="M1901" s="39"/>
      <c r="N1901" s="39"/>
      <c r="O1901" s="39"/>
    </row>
    <row r="1902" spans="1:15">
      <c r="A1902" s="39"/>
      <c r="B1902" s="39"/>
      <c r="C1902" s="39"/>
      <c r="D1902" s="39"/>
      <c r="E1902" s="39"/>
      <c r="F1902" s="39"/>
      <c r="G1902" s="39"/>
      <c r="H1902" s="39"/>
      <c r="I1902" s="39"/>
      <c r="J1902" s="39"/>
      <c r="K1902" s="39"/>
      <c r="L1902" s="39"/>
      <c r="M1902" s="39"/>
      <c r="N1902" s="39"/>
      <c r="O1902" s="39"/>
    </row>
    <row r="1903" spans="1:15">
      <c r="A1903" s="39"/>
      <c r="B1903" s="39"/>
      <c r="C1903" s="39"/>
      <c r="D1903" s="39"/>
      <c r="E1903" s="39"/>
      <c r="F1903" s="39"/>
      <c r="G1903" s="39"/>
      <c r="H1903" s="39"/>
      <c r="I1903" s="39"/>
      <c r="J1903" s="39"/>
      <c r="K1903" s="39"/>
      <c r="L1903" s="39"/>
      <c r="M1903" s="39"/>
      <c r="N1903" s="39"/>
      <c r="O1903" s="39"/>
    </row>
    <row r="1904" spans="1:15">
      <c r="A1904" s="39"/>
      <c r="B1904" s="39"/>
      <c r="C1904" s="39"/>
      <c r="D1904" s="39"/>
      <c r="E1904" s="39"/>
      <c r="F1904" s="39"/>
      <c r="G1904" s="39"/>
      <c r="H1904" s="39"/>
      <c r="I1904" s="39"/>
      <c r="J1904" s="39"/>
      <c r="K1904" s="39"/>
      <c r="L1904" s="39"/>
      <c r="M1904" s="39"/>
      <c r="N1904" s="39"/>
      <c r="O1904" s="39"/>
    </row>
    <row r="1905" spans="1:15">
      <c r="A1905" s="39"/>
      <c r="B1905" s="39"/>
      <c r="C1905" s="39"/>
      <c r="D1905" s="39"/>
      <c r="E1905" s="39"/>
      <c r="F1905" s="39"/>
      <c r="G1905" s="39"/>
      <c r="H1905" s="39"/>
      <c r="I1905" s="39"/>
      <c r="J1905" s="39"/>
      <c r="K1905" s="39"/>
      <c r="L1905" s="39"/>
      <c r="M1905" s="39"/>
      <c r="N1905" s="39"/>
      <c r="O1905" s="39"/>
    </row>
    <row r="1906" spans="1:15">
      <c r="A1906" s="39"/>
      <c r="B1906" s="39"/>
      <c r="C1906" s="39"/>
      <c r="D1906" s="39"/>
      <c r="E1906" s="39"/>
      <c r="F1906" s="39"/>
      <c r="G1906" s="39"/>
      <c r="H1906" s="39"/>
      <c r="I1906" s="39"/>
      <c r="J1906" s="39"/>
      <c r="K1906" s="39"/>
      <c r="L1906" s="39"/>
      <c r="M1906" s="39"/>
      <c r="N1906" s="39"/>
      <c r="O1906" s="39"/>
    </row>
    <row r="1907" spans="1:15">
      <c r="A1907" s="39"/>
      <c r="B1907" s="39"/>
      <c r="C1907" s="39"/>
      <c r="D1907" s="39"/>
      <c r="E1907" s="39"/>
      <c r="F1907" s="39"/>
      <c r="G1907" s="39"/>
      <c r="H1907" s="39"/>
      <c r="I1907" s="39"/>
      <c r="J1907" s="39"/>
      <c r="K1907" s="39"/>
      <c r="L1907" s="39"/>
      <c r="M1907" s="39"/>
      <c r="N1907" s="39"/>
      <c r="O1907" s="39"/>
    </row>
    <row r="1908" spans="1:15">
      <c r="A1908" s="39"/>
      <c r="B1908" s="39"/>
      <c r="C1908" s="39"/>
      <c r="D1908" s="39"/>
      <c r="E1908" s="39"/>
      <c r="F1908" s="39"/>
      <c r="G1908" s="39"/>
      <c r="H1908" s="39"/>
      <c r="I1908" s="39"/>
      <c r="J1908" s="39"/>
      <c r="K1908" s="39"/>
      <c r="L1908" s="39"/>
      <c r="M1908" s="39"/>
      <c r="N1908" s="39"/>
      <c r="O1908" s="39"/>
    </row>
    <row r="1909" spans="1:15">
      <c r="A1909" s="39"/>
      <c r="B1909" s="39"/>
      <c r="C1909" s="39"/>
      <c r="D1909" s="39"/>
      <c r="E1909" s="39"/>
      <c r="F1909" s="39"/>
      <c r="G1909" s="39"/>
      <c r="H1909" s="39"/>
      <c r="I1909" s="39"/>
      <c r="J1909" s="39"/>
      <c r="K1909" s="39"/>
      <c r="L1909" s="39"/>
      <c r="M1909" s="39"/>
      <c r="N1909" s="39"/>
      <c r="O1909" s="39"/>
    </row>
    <row r="1910" spans="1:15">
      <c r="A1910" s="39"/>
      <c r="B1910" s="39"/>
      <c r="C1910" s="39"/>
      <c r="D1910" s="39"/>
      <c r="E1910" s="39"/>
      <c r="F1910" s="39"/>
      <c r="G1910" s="39"/>
      <c r="H1910" s="39"/>
      <c r="I1910" s="39"/>
      <c r="J1910" s="39"/>
      <c r="K1910" s="39"/>
      <c r="L1910" s="39"/>
      <c r="M1910" s="39"/>
      <c r="N1910" s="39"/>
      <c r="O1910" s="39"/>
    </row>
    <row r="1911" spans="1:15">
      <c r="A1911" s="39"/>
      <c r="B1911" s="39"/>
      <c r="C1911" s="39"/>
      <c r="D1911" s="39"/>
      <c r="E1911" s="39"/>
      <c r="F1911" s="39"/>
      <c r="G1911" s="39"/>
      <c r="H1911" s="39"/>
      <c r="I1911" s="39"/>
      <c r="J1911" s="39"/>
      <c r="K1911" s="39"/>
      <c r="L1911" s="39"/>
      <c r="M1911" s="39"/>
      <c r="N1911" s="39"/>
      <c r="O1911" s="39"/>
    </row>
    <row r="1912" spans="1:15">
      <c r="A1912" s="39"/>
      <c r="B1912" s="39"/>
      <c r="C1912" s="39"/>
      <c r="D1912" s="39"/>
      <c r="E1912" s="39"/>
      <c r="F1912" s="39"/>
      <c r="G1912" s="39"/>
      <c r="H1912" s="39"/>
      <c r="I1912" s="39"/>
      <c r="J1912" s="39"/>
      <c r="K1912" s="39"/>
      <c r="L1912" s="39"/>
      <c r="M1912" s="39"/>
      <c r="N1912" s="39"/>
      <c r="O1912" s="39"/>
    </row>
    <row r="1913" spans="1:15">
      <c r="A1913" s="39"/>
      <c r="B1913" s="39"/>
      <c r="C1913" s="39"/>
      <c r="D1913" s="39"/>
      <c r="E1913" s="39"/>
      <c r="F1913" s="39"/>
      <c r="G1913" s="39"/>
      <c r="H1913" s="39"/>
      <c r="I1913" s="39"/>
      <c r="J1913" s="39"/>
      <c r="K1913" s="39"/>
      <c r="L1913" s="39"/>
      <c r="M1913" s="39"/>
      <c r="N1913" s="39"/>
      <c r="O1913" s="39"/>
    </row>
    <row r="1914" spans="1:15">
      <c r="A1914" s="39"/>
      <c r="B1914" s="39"/>
      <c r="C1914" s="39"/>
      <c r="D1914" s="39"/>
      <c r="E1914" s="39"/>
      <c r="F1914" s="39"/>
      <c r="G1914" s="39"/>
      <c r="H1914" s="39"/>
      <c r="I1914" s="39"/>
      <c r="J1914" s="39"/>
      <c r="K1914" s="39"/>
      <c r="L1914" s="39"/>
      <c r="M1914" s="39"/>
      <c r="N1914" s="39"/>
      <c r="O1914" s="39"/>
    </row>
    <row r="1915" spans="1:15">
      <c r="A1915" s="39"/>
      <c r="B1915" s="39"/>
      <c r="C1915" s="39"/>
      <c r="D1915" s="39"/>
      <c r="E1915" s="39"/>
      <c r="F1915" s="39"/>
      <c r="G1915" s="39"/>
      <c r="H1915" s="39"/>
      <c r="I1915" s="39"/>
      <c r="J1915" s="39"/>
      <c r="K1915" s="39"/>
      <c r="L1915" s="39"/>
      <c r="M1915" s="39"/>
      <c r="N1915" s="39"/>
      <c r="O1915" s="39"/>
    </row>
    <row r="1916" spans="1:15">
      <c r="A1916" s="39"/>
      <c r="B1916" s="39"/>
      <c r="C1916" s="39"/>
      <c r="D1916" s="39"/>
      <c r="E1916" s="39"/>
      <c r="F1916" s="39"/>
      <c r="G1916" s="39"/>
      <c r="H1916" s="39"/>
      <c r="I1916" s="39"/>
      <c r="J1916" s="39"/>
      <c r="K1916" s="39"/>
      <c r="L1916" s="39"/>
      <c r="M1916" s="39"/>
      <c r="N1916" s="39"/>
      <c r="O1916" s="39"/>
    </row>
    <row r="1917" spans="1:15">
      <c r="A1917" s="39"/>
      <c r="B1917" s="39"/>
      <c r="C1917" s="39"/>
      <c r="D1917" s="39"/>
      <c r="E1917" s="39"/>
      <c r="F1917" s="39"/>
      <c r="G1917" s="39"/>
      <c r="H1917" s="39"/>
      <c r="I1917" s="39"/>
      <c r="J1917" s="39"/>
      <c r="K1917" s="39"/>
      <c r="L1917" s="39"/>
      <c r="M1917" s="39"/>
      <c r="N1917" s="39"/>
      <c r="O1917" s="39"/>
    </row>
    <row r="1918" spans="1:15">
      <c r="A1918" s="39"/>
      <c r="B1918" s="39"/>
      <c r="C1918" s="39"/>
      <c r="D1918" s="39"/>
      <c r="E1918" s="39"/>
      <c r="F1918" s="39"/>
      <c r="G1918" s="39"/>
      <c r="H1918" s="39"/>
      <c r="I1918" s="39"/>
      <c r="J1918" s="39"/>
      <c r="K1918" s="39"/>
      <c r="L1918" s="39"/>
      <c r="M1918" s="39"/>
      <c r="N1918" s="39"/>
      <c r="O1918" s="39"/>
    </row>
    <row r="1919" spans="1:15">
      <c r="A1919" s="39"/>
      <c r="B1919" s="39"/>
      <c r="C1919" s="39"/>
      <c r="D1919" s="39"/>
      <c r="E1919" s="39"/>
      <c r="F1919" s="39"/>
      <c r="G1919" s="39"/>
      <c r="H1919" s="39"/>
      <c r="I1919" s="39"/>
      <c r="J1919" s="39"/>
      <c r="K1919" s="39"/>
      <c r="L1919" s="39"/>
      <c r="M1919" s="39"/>
      <c r="N1919" s="39"/>
      <c r="O1919" s="39"/>
    </row>
    <row r="1920" spans="1:15">
      <c r="A1920" s="39"/>
      <c r="B1920" s="39"/>
      <c r="C1920" s="39"/>
      <c r="D1920" s="39"/>
      <c r="E1920" s="39"/>
      <c r="F1920" s="39"/>
      <c r="G1920" s="39"/>
      <c r="H1920" s="39"/>
      <c r="I1920" s="39"/>
      <c r="J1920" s="39"/>
      <c r="K1920" s="39"/>
      <c r="L1920" s="39"/>
      <c r="M1920" s="39"/>
      <c r="N1920" s="39"/>
      <c r="O1920" s="39"/>
    </row>
    <row r="1921" spans="1:15">
      <c r="A1921" s="39"/>
      <c r="B1921" s="39"/>
      <c r="C1921" s="39"/>
      <c r="D1921" s="39"/>
      <c r="E1921" s="39"/>
      <c r="F1921" s="39"/>
      <c r="G1921" s="39"/>
      <c r="H1921" s="39"/>
      <c r="I1921" s="39"/>
      <c r="J1921" s="39"/>
      <c r="K1921" s="39"/>
      <c r="L1921" s="39"/>
      <c r="M1921" s="39"/>
      <c r="N1921" s="39"/>
      <c r="O1921" s="39"/>
    </row>
    <row r="1922" spans="1:15">
      <c r="A1922" s="39"/>
      <c r="B1922" s="39"/>
      <c r="C1922" s="39"/>
      <c r="D1922" s="39"/>
      <c r="E1922" s="39"/>
      <c r="F1922" s="39"/>
      <c r="G1922" s="39"/>
      <c r="H1922" s="39"/>
      <c r="I1922" s="39"/>
      <c r="J1922" s="39"/>
      <c r="K1922" s="39"/>
      <c r="L1922" s="39"/>
      <c r="M1922" s="39"/>
      <c r="N1922" s="39"/>
      <c r="O1922" s="39"/>
    </row>
    <row r="1923" spans="1:15">
      <c r="A1923" s="39"/>
      <c r="B1923" s="39"/>
      <c r="C1923" s="39"/>
      <c r="D1923" s="39"/>
      <c r="E1923" s="39"/>
      <c r="F1923" s="39"/>
      <c r="G1923" s="39"/>
      <c r="H1923" s="39"/>
      <c r="I1923" s="39"/>
      <c r="J1923" s="39"/>
      <c r="K1923" s="39"/>
      <c r="L1923" s="39"/>
      <c r="M1923" s="39"/>
      <c r="N1923" s="39"/>
      <c r="O1923" s="39"/>
    </row>
    <row r="1924" spans="1:15">
      <c r="A1924" s="39"/>
      <c r="B1924" s="39"/>
      <c r="C1924" s="39"/>
      <c r="D1924" s="39"/>
      <c r="E1924" s="39"/>
      <c r="F1924" s="39"/>
      <c r="G1924" s="39"/>
      <c r="H1924" s="39"/>
      <c r="I1924" s="39"/>
      <c r="J1924" s="39"/>
      <c r="K1924" s="39"/>
      <c r="L1924" s="39"/>
      <c r="M1924" s="39"/>
      <c r="N1924" s="39"/>
      <c r="O1924" s="39"/>
    </row>
    <row r="1925" spans="1:15">
      <c r="A1925" s="39"/>
      <c r="B1925" s="39"/>
      <c r="C1925" s="39"/>
      <c r="D1925" s="39"/>
      <c r="E1925" s="39"/>
      <c r="F1925" s="39"/>
      <c r="G1925" s="39"/>
      <c r="H1925" s="39"/>
      <c r="I1925" s="39"/>
      <c r="J1925" s="39"/>
      <c r="K1925" s="39"/>
      <c r="L1925" s="39"/>
      <c r="M1925" s="39"/>
      <c r="N1925" s="39"/>
      <c r="O1925" s="39"/>
    </row>
    <row r="1926" spans="1:15">
      <c r="A1926" s="39"/>
      <c r="B1926" s="39"/>
      <c r="C1926" s="39"/>
      <c r="D1926" s="39"/>
      <c r="E1926" s="39"/>
      <c r="F1926" s="39"/>
      <c r="G1926" s="39"/>
      <c r="H1926" s="39"/>
      <c r="I1926" s="39"/>
      <c r="J1926" s="39"/>
      <c r="K1926" s="39"/>
      <c r="L1926" s="39"/>
      <c r="M1926" s="39"/>
      <c r="N1926" s="39"/>
      <c r="O1926" s="39"/>
    </row>
    <row r="1927" spans="1:15">
      <c r="A1927" s="39"/>
      <c r="B1927" s="39"/>
      <c r="C1927" s="39"/>
      <c r="D1927" s="39"/>
      <c r="E1927" s="39"/>
      <c r="F1927" s="39"/>
      <c r="G1927" s="39"/>
      <c r="H1927" s="39"/>
      <c r="I1927" s="39"/>
      <c r="J1927" s="39"/>
      <c r="K1927" s="39"/>
      <c r="L1927" s="39"/>
      <c r="M1927" s="39"/>
      <c r="N1927" s="39"/>
      <c r="O1927" s="39"/>
    </row>
    <row r="1928" spans="1:15">
      <c r="A1928" s="39"/>
      <c r="B1928" s="39"/>
      <c r="C1928" s="39"/>
      <c r="D1928" s="39"/>
      <c r="E1928" s="39"/>
      <c r="F1928" s="39"/>
      <c r="G1928" s="39"/>
      <c r="H1928" s="39"/>
      <c r="I1928" s="39"/>
      <c r="J1928" s="39"/>
      <c r="K1928" s="39"/>
      <c r="L1928" s="39"/>
      <c r="M1928" s="39"/>
      <c r="N1928" s="39"/>
      <c r="O1928" s="39"/>
    </row>
    <row r="1929" spans="1:15">
      <c r="A1929" s="39"/>
      <c r="B1929" s="39"/>
      <c r="C1929" s="39"/>
      <c r="D1929" s="39"/>
      <c r="E1929" s="39"/>
      <c r="F1929" s="39"/>
      <c r="G1929" s="39"/>
      <c r="H1929" s="39"/>
      <c r="I1929" s="39"/>
      <c r="J1929" s="39"/>
      <c r="K1929" s="39"/>
      <c r="L1929" s="39"/>
      <c r="M1929" s="39"/>
      <c r="N1929" s="39"/>
      <c r="O1929" s="39"/>
    </row>
    <row r="1930" spans="1:15">
      <c r="A1930" s="39"/>
      <c r="B1930" s="39"/>
      <c r="C1930" s="39"/>
      <c r="D1930" s="39"/>
      <c r="E1930" s="39"/>
      <c r="F1930" s="39"/>
      <c r="G1930" s="39"/>
      <c r="H1930" s="39"/>
      <c r="I1930" s="39"/>
      <c r="J1930" s="39"/>
      <c r="K1930" s="39"/>
      <c r="L1930" s="39"/>
      <c r="M1930" s="39"/>
      <c r="N1930" s="39"/>
      <c r="O1930" s="39"/>
    </row>
    <row r="1931" spans="1:15">
      <c r="A1931" s="39"/>
      <c r="B1931" s="39"/>
      <c r="C1931" s="39"/>
      <c r="D1931" s="39"/>
      <c r="E1931" s="39"/>
      <c r="F1931" s="39"/>
      <c r="G1931" s="39"/>
      <c r="H1931" s="39"/>
      <c r="I1931" s="39"/>
      <c r="J1931" s="39"/>
      <c r="K1931" s="39"/>
      <c r="L1931" s="39"/>
      <c r="M1931" s="39"/>
      <c r="N1931" s="39"/>
      <c r="O1931" s="39"/>
    </row>
    <row r="1932" spans="1:15">
      <c r="A1932" s="39"/>
      <c r="B1932" s="39"/>
      <c r="C1932" s="39"/>
      <c r="D1932" s="39"/>
      <c r="E1932" s="39"/>
      <c r="F1932" s="39"/>
      <c r="G1932" s="39"/>
      <c r="H1932" s="39"/>
      <c r="I1932" s="39"/>
      <c r="J1932" s="39"/>
      <c r="K1932" s="39"/>
      <c r="L1932" s="39"/>
      <c r="M1932" s="39"/>
      <c r="N1932" s="39"/>
      <c r="O1932" s="39"/>
    </row>
    <row r="1933" spans="1:15">
      <c r="A1933" s="39"/>
      <c r="B1933" s="39"/>
      <c r="C1933" s="39"/>
      <c r="D1933" s="39"/>
      <c r="E1933" s="39"/>
      <c r="F1933" s="39"/>
      <c r="G1933" s="39"/>
      <c r="H1933" s="39"/>
      <c r="I1933" s="39"/>
      <c r="J1933" s="39"/>
      <c r="K1933" s="39"/>
      <c r="L1933" s="39"/>
      <c r="M1933" s="39"/>
      <c r="N1933" s="39"/>
      <c r="O1933" s="39"/>
    </row>
    <row r="1934" spans="1:15">
      <c r="A1934" s="39"/>
      <c r="B1934" s="39"/>
      <c r="C1934" s="39"/>
      <c r="D1934" s="39"/>
      <c r="E1934" s="39"/>
      <c r="F1934" s="39"/>
      <c r="G1934" s="39"/>
      <c r="H1934" s="39"/>
      <c r="I1934" s="39"/>
      <c r="J1934" s="39"/>
      <c r="K1934" s="39"/>
      <c r="L1934" s="39"/>
      <c r="M1934" s="39"/>
      <c r="N1934" s="39"/>
      <c r="O1934" s="39"/>
    </row>
    <row r="1935" spans="1:15">
      <c r="A1935" s="39"/>
      <c r="B1935" s="39"/>
      <c r="C1935" s="39"/>
      <c r="D1935" s="39"/>
      <c r="E1935" s="39"/>
      <c r="F1935" s="39"/>
      <c r="G1935" s="39"/>
      <c r="H1935" s="39"/>
      <c r="I1935" s="39"/>
      <c r="J1935" s="39"/>
      <c r="K1935" s="39"/>
      <c r="L1935" s="39"/>
      <c r="M1935" s="39"/>
      <c r="N1935" s="39"/>
      <c r="O1935" s="39"/>
    </row>
    <row r="1936" spans="1:15">
      <c r="A1936" s="39"/>
      <c r="B1936" s="39"/>
      <c r="C1936" s="39"/>
      <c r="D1936" s="39"/>
      <c r="E1936" s="39"/>
      <c r="F1936" s="39"/>
      <c r="G1936" s="39"/>
      <c r="H1936" s="39"/>
      <c r="I1936" s="39"/>
      <c r="J1936" s="39"/>
      <c r="K1936" s="39"/>
      <c r="L1936" s="39"/>
      <c r="M1936" s="39"/>
      <c r="N1936" s="39"/>
      <c r="O1936" s="39"/>
    </row>
    <row r="1937" spans="1:15">
      <c r="A1937" s="39"/>
      <c r="B1937" s="39"/>
      <c r="C1937" s="39"/>
      <c r="D1937" s="39"/>
      <c r="E1937" s="39"/>
      <c r="F1937" s="39"/>
      <c r="G1937" s="39"/>
      <c r="H1937" s="39"/>
      <c r="I1937" s="39"/>
      <c r="J1937" s="39"/>
      <c r="K1937" s="39"/>
      <c r="L1937" s="39"/>
      <c r="M1937" s="39"/>
      <c r="N1937" s="39"/>
      <c r="O1937" s="39"/>
    </row>
    <row r="1938" spans="1:15">
      <c r="A1938" s="39"/>
      <c r="B1938" s="39"/>
      <c r="C1938" s="39"/>
      <c r="D1938" s="39"/>
      <c r="E1938" s="39"/>
      <c r="F1938" s="39"/>
      <c r="G1938" s="39"/>
      <c r="H1938" s="39"/>
      <c r="I1938" s="39"/>
      <c r="J1938" s="39"/>
      <c r="K1938" s="39"/>
      <c r="L1938" s="39"/>
      <c r="M1938" s="39"/>
      <c r="N1938" s="39"/>
      <c r="O1938" s="39"/>
    </row>
    <row r="1939" spans="1:15">
      <c r="A1939" s="39"/>
      <c r="B1939" s="39"/>
      <c r="C1939" s="39"/>
      <c r="D1939" s="39"/>
      <c r="E1939" s="39"/>
      <c r="F1939" s="39"/>
      <c r="G1939" s="39"/>
      <c r="H1939" s="39"/>
      <c r="I1939" s="39"/>
      <c r="J1939" s="39"/>
      <c r="K1939" s="39"/>
      <c r="L1939" s="39"/>
      <c r="M1939" s="39"/>
      <c r="N1939" s="39"/>
      <c r="O1939" s="39"/>
    </row>
    <row r="1940" spans="1:15">
      <c r="A1940" s="39"/>
      <c r="B1940" s="39"/>
      <c r="C1940" s="39"/>
      <c r="D1940" s="39"/>
      <c r="E1940" s="39"/>
      <c r="F1940" s="39"/>
      <c r="G1940" s="39"/>
      <c r="H1940" s="39"/>
      <c r="I1940" s="39"/>
      <c r="J1940" s="39"/>
      <c r="K1940" s="39"/>
      <c r="L1940" s="39"/>
      <c r="M1940" s="39"/>
      <c r="N1940" s="39"/>
      <c r="O1940" s="39"/>
    </row>
    <row r="1941" spans="1:15">
      <c r="A1941" s="39"/>
      <c r="B1941" s="39"/>
      <c r="C1941" s="39"/>
      <c r="D1941" s="39"/>
      <c r="E1941" s="39"/>
      <c r="F1941" s="39"/>
      <c r="G1941" s="39"/>
      <c r="H1941" s="39"/>
      <c r="I1941" s="39"/>
      <c r="J1941" s="39"/>
      <c r="K1941" s="39"/>
      <c r="L1941" s="39"/>
      <c r="M1941" s="39"/>
      <c r="N1941" s="39"/>
      <c r="O1941" s="39"/>
    </row>
    <row r="1942" spans="1:15">
      <c r="A1942" s="39"/>
      <c r="B1942" s="39"/>
      <c r="C1942" s="39"/>
      <c r="D1942" s="39"/>
      <c r="E1942" s="39"/>
      <c r="F1942" s="39"/>
      <c r="G1942" s="39"/>
      <c r="H1942" s="39"/>
      <c r="I1942" s="39"/>
      <c r="J1942" s="39"/>
      <c r="K1942" s="39"/>
      <c r="L1942" s="39"/>
      <c r="M1942" s="39"/>
      <c r="N1942" s="39"/>
      <c r="O1942" s="39"/>
    </row>
    <row r="1943" spans="1:15">
      <c r="A1943" s="39"/>
      <c r="B1943" s="39"/>
      <c r="C1943" s="39"/>
      <c r="D1943" s="39"/>
      <c r="E1943" s="39"/>
      <c r="F1943" s="39"/>
      <c r="G1943" s="39"/>
      <c r="H1943" s="39"/>
      <c r="I1943" s="39"/>
      <c r="J1943" s="39"/>
      <c r="K1943" s="39"/>
      <c r="L1943" s="39"/>
      <c r="M1943" s="39"/>
      <c r="N1943" s="39"/>
      <c r="O1943" s="39"/>
    </row>
    <row r="1944" spans="1:15">
      <c r="A1944" s="39"/>
      <c r="B1944" s="39"/>
      <c r="C1944" s="39"/>
      <c r="D1944" s="39"/>
      <c r="E1944" s="39"/>
      <c r="F1944" s="39"/>
      <c r="G1944" s="39"/>
      <c r="H1944" s="39"/>
      <c r="I1944" s="39"/>
      <c r="J1944" s="39"/>
      <c r="K1944" s="39"/>
      <c r="L1944" s="39"/>
      <c r="M1944" s="39"/>
      <c r="N1944" s="39"/>
      <c r="O1944" s="39"/>
    </row>
    <row r="1945" spans="1:15">
      <c r="A1945" s="39"/>
      <c r="B1945" s="39"/>
      <c r="C1945" s="39"/>
      <c r="D1945" s="39"/>
      <c r="E1945" s="39"/>
      <c r="F1945" s="39"/>
      <c r="G1945" s="39"/>
      <c r="H1945" s="39"/>
      <c r="I1945" s="39"/>
      <c r="J1945" s="39"/>
      <c r="K1945" s="39"/>
      <c r="L1945" s="39"/>
      <c r="M1945" s="39"/>
      <c r="N1945" s="39"/>
      <c r="O1945" s="39"/>
    </row>
    <row r="1946" spans="1:15">
      <c r="A1946" s="39"/>
      <c r="B1946" s="39"/>
      <c r="C1946" s="39"/>
      <c r="D1946" s="39"/>
      <c r="E1946" s="39"/>
      <c r="F1946" s="39"/>
      <c r="G1946" s="39"/>
      <c r="H1946" s="39"/>
      <c r="I1946" s="39"/>
      <c r="J1946" s="39"/>
      <c r="K1946" s="39"/>
      <c r="L1946" s="39"/>
      <c r="M1946" s="39"/>
      <c r="N1946" s="39"/>
      <c r="O1946" s="39"/>
    </row>
    <row r="1947" spans="1:15">
      <c r="A1947" s="39"/>
      <c r="B1947" s="39"/>
      <c r="C1947" s="39"/>
      <c r="D1947" s="39"/>
      <c r="E1947" s="39"/>
      <c r="F1947" s="39"/>
      <c r="G1947" s="39"/>
      <c r="H1947" s="39"/>
      <c r="I1947" s="39"/>
      <c r="J1947" s="39"/>
      <c r="K1947" s="39"/>
      <c r="L1947" s="39"/>
      <c r="M1947" s="39"/>
      <c r="N1947" s="39"/>
      <c r="O1947" s="39"/>
    </row>
    <row r="1948" spans="1:15">
      <c r="A1948" s="39"/>
      <c r="B1948" s="39"/>
      <c r="C1948" s="39"/>
      <c r="D1948" s="39"/>
      <c r="E1948" s="39"/>
      <c r="F1948" s="39"/>
      <c r="G1948" s="39"/>
      <c r="H1948" s="39"/>
      <c r="I1948" s="39"/>
      <c r="J1948" s="39"/>
      <c r="K1948" s="39"/>
      <c r="L1948" s="39"/>
      <c r="M1948" s="39"/>
      <c r="N1948" s="39"/>
      <c r="O1948" s="39"/>
    </row>
    <row r="1949" spans="1:15">
      <c r="A1949" s="39"/>
      <c r="B1949" s="39"/>
      <c r="C1949" s="39"/>
      <c r="D1949" s="39"/>
      <c r="E1949" s="39"/>
      <c r="F1949" s="39"/>
      <c r="G1949" s="39"/>
      <c r="H1949" s="39"/>
      <c r="I1949" s="39"/>
      <c r="J1949" s="39"/>
      <c r="K1949" s="39"/>
      <c r="L1949" s="39"/>
      <c r="M1949" s="39"/>
      <c r="N1949" s="39"/>
      <c r="O1949" s="39"/>
    </row>
    <row r="1950" spans="1:15">
      <c r="A1950" s="39"/>
      <c r="B1950" s="39"/>
      <c r="C1950" s="39"/>
      <c r="D1950" s="39"/>
      <c r="E1950" s="39"/>
      <c r="F1950" s="39"/>
      <c r="G1950" s="39"/>
      <c r="H1950" s="39"/>
      <c r="I1950" s="39"/>
      <c r="J1950" s="39"/>
      <c r="K1950" s="39"/>
      <c r="L1950" s="39"/>
      <c r="M1950" s="39"/>
      <c r="N1950" s="39"/>
      <c r="O1950" s="39"/>
    </row>
    <row r="1951" spans="1:15">
      <c r="A1951" s="39"/>
      <c r="B1951" s="39"/>
      <c r="C1951" s="39"/>
      <c r="D1951" s="39"/>
      <c r="E1951" s="39"/>
      <c r="F1951" s="39"/>
      <c r="G1951" s="39"/>
      <c r="H1951" s="39"/>
      <c r="I1951" s="39"/>
      <c r="J1951" s="39"/>
      <c r="K1951" s="39"/>
      <c r="L1951" s="39"/>
      <c r="M1951" s="39"/>
      <c r="N1951" s="39"/>
      <c r="O1951" s="39"/>
    </row>
    <row r="1952" spans="1:15">
      <c r="A1952" s="39"/>
      <c r="B1952" s="39"/>
      <c r="C1952" s="39"/>
      <c r="D1952" s="39"/>
      <c r="E1952" s="39"/>
      <c r="F1952" s="39"/>
      <c r="G1952" s="39"/>
      <c r="H1952" s="39"/>
      <c r="I1952" s="39"/>
      <c r="J1952" s="39"/>
      <c r="K1952" s="39"/>
      <c r="L1952" s="39"/>
      <c r="M1952" s="39"/>
      <c r="N1952" s="39"/>
      <c r="O1952" s="39"/>
    </row>
    <row r="1953" spans="1:15">
      <c r="A1953" s="39"/>
      <c r="B1953" s="39"/>
      <c r="C1953" s="39"/>
      <c r="D1953" s="39"/>
      <c r="E1953" s="39"/>
      <c r="F1953" s="39"/>
      <c r="G1953" s="39"/>
      <c r="H1953" s="39"/>
      <c r="I1953" s="39"/>
      <c r="J1953" s="39"/>
      <c r="K1953" s="39"/>
      <c r="L1953" s="39"/>
      <c r="M1953" s="39"/>
      <c r="N1953" s="39"/>
      <c r="O1953" s="39"/>
    </row>
    <row r="1954" spans="1:15">
      <c r="A1954" s="39"/>
      <c r="B1954" s="39"/>
      <c r="C1954" s="39"/>
      <c r="D1954" s="39"/>
      <c r="E1954" s="39"/>
      <c r="F1954" s="39"/>
      <c r="G1954" s="39"/>
      <c r="H1954" s="39"/>
      <c r="I1954" s="39"/>
      <c r="J1954" s="39"/>
      <c r="K1954" s="39"/>
      <c r="L1954" s="39"/>
      <c r="M1954" s="39"/>
      <c r="N1954" s="39"/>
      <c r="O1954" s="39"/>
    </row>
    <row r="1955" spans="1:15">
      <c r="A1955" s="39"/>
      <c r="B1955" s="39"/>
      <c r="C1955" s="39"/>
      <c r="D1955" s="39"/>
      <c r="E1955" s="39"/>
      <c r="F1955" s="39"/>
      <c r="G1955" s="39"/>
      <c r="H1955" s="39"/>
      <c r="I1955" s="39"/>
      <c r="J1955" s="39"/>
      <c r="K1955" s="39"/>
      <c r="L1955" s="39"/>
      <c r="M1955" s="39"/>
      <c r="N1955" s="39"/>
      <c r="O1955" s="39"/>
    </row>
    <row r="1956" spans="1:15">
      <c r="A1956" s="39"/>
      <c r="B1956" s="39"/>
      <c r="C1956" s="39"/>
      <c r="D1956" s="39"/>
      <c r="E1956" s="39"/>
      <c r="F1956" s="39"/>
      <c r="G1956" s="39"/>
      <c r="H1956" s="39"/>
      <c r="I1956" s="39"/>
      <c r="J1956" s="39"/>
      <c r="K1956" s="39"/>
      <c r="L1956" s="39"/>
      <c r="M1956" s="39"/>
      <c r="N1956" s="39"/>
      <c r="O1956" s="39"/>
    </row>
    <row r="1957" spans="1:15">
      <c r="A1957" s="39"/>
      <c r="B1957" s="39"/>
      <c r="C1957" s="39"/>
      <c r="D1957" s="39"/>
      <c r="E1957" s="39"/>
      <c r="F1957" s="39"/>
      <c r="G1957" s="39"/>
      <c r="H1957" s="39"/>
      <c r="I1957" s="39"/>
      <c r="J1957" s="39"/>
      <c r="K1957" s="39"/>
      <c r="L1957" s="39"/>
      <c r="M1957" s="39"/>
      <c r="N1957" s="39"/>
      <c r="O1957" s="39"/>
    </row>
    <row r="1958" spans="1:15">
      <c r="A1958" s="39"/>
      <c r="B1958" s="39"/>
      <c r="C1958" s="39"/>
      <c r="D1958" s="39"/>
      <c r="E1958" s="39"/>
      <c r="F1958" s="39"/>
      <c r="G1958" s="39"/>
      <c r="H1958" s="39"/>
      <c r="I1958" s="39"/>
      <c r="J1958" s="39"/>
      <c r="K1958" s="39"/>
      <c r="L1958" s="39"/>
      <c r="M1958" s="39"/>
      <c r="N1958" s="39"/>
      <c r="O1958" s="39"/>
    </row>
    <row r="1959" spans="1:15">
      <c r="A1959" s="39"/>
      <c r="B1959" s="39"/>
      <c r="C1959" s="39"/>
      <c r="D1959" s="39"/>
      <c r="E1959" s="39"/>
      <c r="F1959" s="39"/>
      <c r="G1959" s="39"/>
      <c r="H1959" s="39"/>
      <c r="I1959" s="39"/>
      <c r="J1959" s="39"/>
      <c r="K1959" s="39"/>
      <c r="L1959" s="39"/>
      <c r="M1959" s="39"/>
      <c r="N1959" s="39"/>
      <c r="O1959" s="39"/>
    </row>
    <row r="1960" spans="1:15">
      <c r="A1960" s="39"/>
      <c r="B1960" s="39"/>
      <c r="C1960" s="39"/>
      <c r="D1960" s="39"/>
      <c r="E1960" s="39"/>
      <c r="F1960" s="39"/>
      <c r="G1960" s="39"/>
      <c r="H1960" s="39"/>
      <c r="I1960" s="39"/>
      <c r="J1960" s="39"/>
      <c r="K1960" s="39"/>
      <c r="L1960" s="39"/>
      <c r="M1960" s="39"/>
      <c r="N1960" s="39"/>
      <c r="O1960" s="39"/>
    </row>
    <row r="1961" spans="1:15">
      <c r="A1961" s="39"/>
      <c r="B1961" s="39"/>
      <c r="C1961" s="39"/>
      <c r="D1961" s="39"/>
      <c r="E1961" s="39"/>
      <c r="F1961" s="39"/>
      <c r="G1961" s="39"/>
      <c r="H1961" s="39"/>
      <c r="I1961" s="39"/>
      <c r="J1961" s="39"/>
      <c r="K1961" s="39"/>
      <c r="L1961" s="39"/>
      <c r="M1961" s="39"/>
      <c r="N1961" s="39"/>
      <c r="O1961" s="39"/>
    </row>
    <row r="1962" spans="1:15">
      <c r="A1962" s="39"/>
      <c r="B1962" s="39"/>
      <c r="C1962" s="39"/>
      <c r="D1962" s="39"/>
      <c r="E1962" s="39"/>
      <c r="F1962" s="39"/>
      <c r="G1962" s="39"/>
      <c r="H1962" s="39"/>
      <c r="I1962" s="39"/>
      <c r="J1962" s="39"/>
      <c r="K1962" s="39"/>
      <c r="L1962" s="39"/>
      <c r="M1962" s="39"/>
      <c r="N1962" s="39"/>
      <c r="O1962" s="39"/>
    </row>
    <row r="1963" spans="1:15">
      <c r="A1963" s="39"/>
      <c r="B1963" s="39"/>
      <c r="C1963" s="39"/>
      <c r="D1963" s="39"/>
      <c r="E1963" s="39"/>
      <c r="F1963" s="39"/>
      <c r="G1963" s="39"/>
      <c r="H1963" s="39"/>
      <c r="I1963" s="39"/>
      <c r="J1963" s="39"/>
      <c r="K1963" s="39"/>
      <c r="L1963" s="39"/>
      <c r="M1963" s="39"/>
      <c r="N1963" s="39"/>
      <c r="O1963" s="39"/>
    </row>
    <row r="1964" spans="1:15">
      <c r="A1964" s="39"/>
      <c r="B1964" s="39"/>
      <c r="C1964" s="39"/>
      <c r="D1964" s="39"/>
      <c r="E1964" s="39"/>
      <c r="F1964" s="39"/>
      <c r="G1964" s="39"/>
      <c r="H1964" s="39"/>
      <c r="I1964" s="39"/>
      <c r="J1964" s="39"/>
      <c r="K1964" s="39"/>
      <c r="L1964" s="39"/>
      <c r="M1964" s="39"/>
      <c r="N1964" s="39"/>
      <c r="O1964" s="39"/>
    </row>
    <row r="1965" spans="1:15">
      <c r="A1965" s="39"/>
      <c r="B1965" s="39"/>
      <c r="C1965" s="39"/>
      <c r="D1965" s="39"/>
      <c r="E1965" s="39"/>
      <c r="F1965" s="39"/>
      <c r="G1965" s="39"/>
      <c r="H1965" s="39"/>
      <c r="I1965" s="39"/>
      <c r="J1965" s="39"/>
      <c r="K1965" s="39"/>
      <c r="L1965" s="39"/>
      <c r="M1965" s="39"/>
      <c r="N1965" s="39"/>
      <c r="O1965" s="39"/>
    </row>
    <row r="1966" spans="1:15">
      <c r="A1966" s="39"/>
      <c r="B1966" s="39"/>
      <c r="C1966" s="39"/>
      <c r="D1966" s="39"/>
      <c r="E1966" s="39"/>
      <c r="F1966" s="39"/>
      <c r="G1966" s="39"/>
      <c r="H1966" s="39"/>
      <c r="I1966" s="39"/>
      <c r="J1966" s="39"/>
      <c r="K1966" s="39"/>
      <c r="L1966" s="39"/>
      <c r="M1966" s="39"/>
      <c r="N1966" s="39"/>
      <c r="O1966" s="39"/>
    </row>
    <row r="1967" spans="1:15">
      <c r="A1967" s="39"/>
      <c r="B1967" s="39"/>
      <c r="C1967" s="39"/>
      <c r="D1967" s="39"/>
      <c r="E1967" s="39"/>
      <c r="F1967" s="39"/>
      <c r="G1967" s="39"/>
      <c r="H1967" s="39"/>
      <c r="I1967" s="39"/>
      <c r="J1967" s="39"/>
      <c r="K1967" s="39"/>
      <c r="L1967" s="39"/>
      <c r="M1967" s="39"/>
      <c r="N1967" s="39"/>
      <c r="O1967" s="39"/>
    </row>
    <row r="1968" spans="1:15">
      <c r="A1968" s="39"/>
      <c r="B1968" s="39"/>
      <c r="C1968" s="39"/>
      <c r="D1968" s="39"/>
      <c r="E1968" s="39"/>
      <c r="F1968" s="39"/>
      <c r="G1968" s="39"/>
      <c r="H1968" s="39"/>
      <c r="I1968" s="39"/>
      <c r="J1968" s="39"/>
      <c r="K1968" s="39"/>
      <c r="L1968" s="39"/>
      <c r="M1968" s="39"/>
      <c r="N1968" s="39"/>
      <c r="O1968" s="39"/>
    </row>
    <row r="1969" spans="1:15">
      <c r="A1969" s="39"/>
      <c r="B1969" s="39"/>
      <c r="C1969" s="39"/>
      <c r="D1969" s="39"/>
      <c r="E1969" s="39"/>
      <c r="F1969" s="39"/>
      <c r="G1969" s="39"/>
      <c r="H1969" s="39"/>
      <c r="I1969" s="39"/>
      <c r="J1969" s="39"/>
      <c r="K1969" s="39"/>
      <c r="L1969" s="39"/>
      <c r="M1969" s="39"/>
      <c r="N1969" s="39"/>
      <c r="O1969" s="39"/>
    </row>
    <row r="1970" spans="1:15">
      <c r="A1970" s="39"/>
      <c r="B1970" s="39"/>
      <c r="C1970" s="39"/>
      <c r="D1970" s="39"/>
      <c r="E1970" s="39"/>
      <c r="F1970" s="39"/>
      <c r="G1970" s="39"/>
      <c r="H1970" s="39"/>
      <c r="I1970" s="39"/>
      <c r="J1970" s="39"/>
      <c r="K1970" s="39"/>
      <c r="L1970" s="39"/>
      <c r="M1970" s="39"/>
      <c r="N1970" s="39"/>
      <c r="O1970" s="39"/>
    </row>
    <row r="1971" spans="1:15">
      <c r="A1971" s="39"/>
      <c r="B1971" s="39"/>
      <c r="C1971" s="39"/>
      <c r="D1971" s="39"/>
      <c r="E1971" s="39"/>
      <c r="F1971" s="39"/>
      <c r="G1971" s="39"/>
      <c r="H1971" s="39"/>
      <c r="I1971" s="39"/>
      <c r="J1971" s="39"/>
      <c r="K1971" s="39"/>
      <c r="L1971" s="39"/>
      <c r="M1971" s="39"/>
      <c r="N1971" s="39"/>
      <c r="O1971" s="39"/>
    </row>
    <row r="1972" spans="1:15">
      <c r="A1972" s="39"/>
      <c r="B1972" s="39"/>
      <c r="C1972" s="39"/>
      <c r="D1972" s="39"/>
      <c r="E1972" s="39"/>
      <c r="F1972" s="39"/>
      <c r="G1972" s="39"/>
      <c r="H1972" s="39"/>
      <c r="I1972" s="39"/>
      <c r="J1972" s="39"/>
      <c r="K1972" s="39"/>
      <c r="L1972" s="39"/>
      <c r="M1972" s="39"/>
      <c r="N1972" s="39"/>
      <c r="O1972" s="39"/>
    </row>
    <row r="1973" spans="1:15">
      <c r="A1973" s="39"/>
      <c r="B1973" s="39"/>
      <c r="C1973" s="39"/>
      <c r="D1973" s="39"/>
      <c r="E1973" s="39"/>
      <c r="F1973" s="39"/>
      <c r="G1973" s="39"/>
      <c r="H1973" s="39"/>
      <c r="I1973" s="39"/>
      <c r="J1973" s="39"/>
      <c r="K1973" s="39"/>
      <c r="L1973" s="39"/>
      <c r="M1973" s="39"/>
      <c r="N1973" s="39"/>
      <c r="O1973" s="39"/>
    </row>
    <row r="1974" spans="1:15">
      <c r="A1974" s="39"/>
      <c r="B1974" s="39"/>
      <c r="C1974" s="39"/>
      <c r="D1974" s="39"/>
      <c r="E1974" s="39"/>
      <c r="F1974" s="39"/>
      <c r="G1974" s="39"/>
      <c r="H1974" s="39"/>
      <c r="I1974" s="39"/>
      <c r="J1974" s="39"/>
      <c r="K1974" s="39"/>
      <c r="L1974" s="39"/>
      <c r="M1974" s="39"/>
      <c r="N1974" s="39"/>
      <c r="O1974" s="39"/>
    </row>
    <row r="1975" spans="1:15">
      <c r="A1975" s="39"/>
      <c r="B1975" s="39"/>
      <c r="C1975" s="39"/>
      <c r="D1975" s="39"/>
      <c r="E1975" s="39"/>
      <c r="F1975" s="39"/>
      <c r="G1975" s="39"/>
      <c r="H1975" s="39"/>
      <c r="I1975" s="39"/>
      <c r="J1975" s="39"/>
      <c r="K1975" s="39"/>
      <c r="L1975" s="39"/>
      <c r="M1975" s="39"/>
      <c r="N1975" s="39"/>
      <c r="O1975" s="39"/>
    </row>
    <row r="1976" spans="1:15">
      <c r="A1976" s="39"/>
      <c r="B1976" s="39"/>
      <c r="C1976" s="39"/>
      <c r="D1976" s="39"/>
      <c r="E1976" s="39"/>
      <c r="F1976" s="39"/>
      <c r="G1976" s="39"/>
      <c r="H1976" s="39"/>
      <c r="I1976" s="39"/>
      <c r="J1976" s="39"/>
      <c r="K1976" s="39"/>
      <c r="L1976" s="39"/>
      <c r="M1976" s="39"/>
      <c r="N1976" s="39"/>
      <c r="O1976" s="39"/>
    </row>
    <row r="1977" spans="1:15">
      <c r="A1977" s="39"/>
      <c r="B1977" s="39"/>
      <c r="C1977" s="39"/>
      <c r="D1977" s="39"/>
      <c r="E1977" s="39"/>
      <c r="F1977" s="39"/>
      <c r="G1977" s="39"/>
      <c r="H1977" s="39"/>
      <c r="I1977" s="39"/>
      <c r="J1977" s="39"/>
      <c r="K1977" s="39"/>
      <c r="L1977" s="39"/>
      <c r="M1977" s="39"/>
      <c r="N1977" s="39"/>
      <c r="O1977" s="39"/>
    </row>
    <row r="1978" spans="1:15">
      <c r="A1978" s="39"/>
      <c r="B1978" s="39"/>
      <c r="C1978" s="39"/>
      <c r="D1978" s="39"/>
      <c r="E1978" s="39"/>
      <c r="F1978" s="39"/>
      <c r="G1978" s="39"/>
      <c r="H1978" s="39"/>
      <c r="I1978" s="39"/>
      <c r="J1978" s="39"/>
      <c r="K1978" s="39"/>
      <c r="L1978" s="39"/>
      <c r="M1978" s="39"/>
      <c r="N1978" s="39"/>
      <c r="O1978" s="39"/>
    </row>
    <row r="1979" spans="1:15">
      <c r="A1979" s="39"/>
      <c r="B1979" s="39"/>
      <c r="C1979" s="39"/>
      <c r="D1979" s="39"/>
      <c r="E1979" s="39"/>
      <c r="F1979" s="39"/>
      <c r="G1979" s="39"/>
      <c r="H1979" s="39"/>
      <c r="I1979" s="39"/>
      <c r="J1979" s="39"/>
      <c r="K1979" s="39"/>
      <c r="L1979" s="39"/>
      <c r="M1979" s="39"/>
      <c r="N1979" s="39"/>
      <c r="O1979" s="39"/>
    </row>
    <row r="1980" spans="1:15">
      <c r="A1980" s="39"/>
      <c r="B1980" s="39"/>
      <c r="C1980" s="39"/>
      <c r="D1980" s="39"/>
      <c r="E1980" s="39"/>
      <c r="F1980" s="39"/>
      <c r="G1980" s="39"/>
      <c r="H1980" s="39"/>
      <c r="I1980" s="39"/>
      <c r="J1980" s="39"/>
      <c r="K1980" s="39"/>
      <c r="L1980" s="39"/>
      <c r="M1980" s="39"/>
      <c r="N1980" s="39"/>
      <c r="O1980" s="39"/>
    </row>
    <row r="1981" spans="1:15">
      <c r="A1981" s="39"/>
      <c r="B1981" s="39"/>
      <c r="C1981" s="39"/>
      <c r="D1981" s="39"/>
      <c r="E1981" s="39"/>
      <c r="F1981" s="39"/>
      <c r="G1981" s="39"/>
      <c r="H1981" s="39"/>
      <c r="I1981" s="39"/>
      <c r="J1981" s="39"/>
      <c r="K1981" s="39"/>
      <c r="L1981" s="39"/>
      <c r="M1981" s="39"/>
      <c r="N1981" s="39"/>
      <c r="O1981" s="39"/>
    </row>
    <row r="1982" spans="1:15">
      <c r="A1982" s="39"/>
      <c r="B1982" s="39"/>
      <c r="C1982" s="39"/>
      <c r="D1982" s="39"/>
      <c r="E1982" s="39"/>
      <c r="F1982" s="39"/>
      <c r="G1982" s="39"/>
      <c r="H1982" s="39"/>
      <c r="I1982" s="39"/>
      <c r="J1982" s="39"/>
      <c r="K1982" s="39"/>
      <c r="L1982" s="39"/>
      <c r="M1982" s="39"/>
      <c r="N1982" s="39"/>
      <c r="O1982" s="39"/>
    </row>
    <row r="1983" spans="1:15">
      <c r="A1983" s="39"/>
      <c r="B1983" s="39"/>
      <c r="C1983" s="39"/>
      <c r="D1983" s="39"/>
      <c r="E1983" s="39"/>
      <c r="F1983" s="39"/>
      <c r="G1983" s="39"/>
      <c r="H1983" s="39"/>
      <c r="I1983" s="39"/>
      <c r="J1983" s="39"/>
      <c r="K1983" s="39"/>
      <c r="L1983" s="39"/>
      <c r="M1983" s="39"/>
      <c r="N1983" s="39"/>
      <c r="O1983" s="39"/>
    </row>
    <row r="1984" spans="1:15">
      <c r="A1984" s="39"/>
      <c r="B1984" s="39"/>
      <c r="C1984" s="39"/>
      <c r="D1984" s="39"/>
      <c r="E1984" s="39"/>
      <c r="F1984" s="39"/>
      <c r="G1984" s="39"/>
      <c r="H1984" s="39"/>
      <c r="I1984" s="39"/>
      <c r="J1984" s="39"/>
      <c r="K1984" s="39"/>
      <c r="L1984" s="39"/>
      <c r="M1984" s="39"/>
      <c r="N1984" s="39"/>
      <c r="O1984" s="39"/>
    </row>
    <row r="1985" spans="1:15">
      <c r="A1985" s="39"/>
      <c r="B1985" s="39"/>
      <c r="C1985" s="39"/>
      <c r="D1985" s="39"/>
      <c r="E1985" s="39"/>
      <c r="F1985" s="39"/>
      <c r="G1985" s="39"/>
      <c r="H1985" s="39"/>
      <c r="I1985" s="39"/>
      <c r="J1985" s="39"/>
      <c r="K1985" s="39"/>
      <c r="L1985" s="39"/>
      <c r="M1985" s="39"/>
      <c r="N1985" s="39"/>
      <c r="O1985" s="39"/>
    </row>
    <row r="1986" spans="1:15">
      <c r="A1986" s="39"/>
      <c r="B1986" s="39"/>
      <c r="C1986" s="39"/>
      <c r="D1986" s="39"/>
      <c r="E1986" s="39"/>
      <c r="F1986" s="39"/>
      <c r="G1986" s="39"/>
      <c r="H1986" s="39"/>
      <c r="I1986" s="39"/>
      <c r="J1986" s="39"/>
      <c r="K1986" s="39"/>
      <c r="L1986" s="39"/>
      <c r="M1986" s="39"/>
      <c r="N1986" s="39"/>
      <c r="O1986" s="39"/>
    </row>
    <row r="1987" spans="1:15">
      <c r="A1987" s="39"/>
      <c r="B1987" s="39"/>
      <c r="C1987" s="39"/>
      <c r="D1987" s="39"/>
      <c r="E1987" s="39"/>
      <c r="F1987" s="39"/>
      <c r="G1987" s="39"/>
      <c r="H1987" s="39"/>
      <c r="I1987" s="39"/>
      <c r="J1987" s="39"/>
      <c r="K1987" s="39"/>
      <c r="L1987" s="39"/>
      <c r="M1987" s="39"/>
      <c r="N1987" s="39"/>
      <c r="O1987" s="39"/>
    </row>
    <row r="1988" spans="1:15">
      <c r="A1988" s="39"/>
      <c r="B1988" s="39"/>
      <c r="C1988" s="39"/>
      <c r="D1988" s="39"/>
      <c r="E1988" s="39"/>
      <c r="F1988" s="39"/>
      <c r="G1988" s="39"/>
      <c r="H1988" s="39"/>
      <c r="I1988" s="39"/>
      <c r="J1988" s="39"/>
      <c r="K1988" s="39"/>
      <c r="L1988" s="39"/>
      <c r="M1988" s="39"/>
      <c r="N1988" s="39"/>
      <c r="O1988" s="39"/>
    </row>
    <row r="1989" spans="1:15">
      <c r="A1989" s="39"/>
      <c r="B1989" s="39"/>
      <c r="C1989" s="39"/>
      <c r="D1989" s="39"/>
      <c r="E1989" s="39"/>
      <c r="F1989" s="39"/>
      <c r="G1989" s="39"/>
      <c r="H1989" s="39"/>
      <c r="I1989" s="39"/>
      <c r="J1989" s="39"/>
      <c r="K1989" s="39"/>
      <c r="L1989" s="39"/>
      <c r="M1989" s="39"/>
      <c r="N1989" s="39"/>
      <c r="O1989" s="39"/>
    </row>
    <row r="1990" spans="1:15">
      <c r="A1990" s="39"/>
      <c r="B1990" s="39"/>
      <c r="C1990" s="39"/>
      <c r="D1990" s="39"/>
      <c r="E1990" s="39"/>
      <c r="F1990" s="39"/>
      <c r="G1990" s="39"/>
      <c r="H1990" s="39"/>
      <c r="I1990" s="39"/>
      <c r="J1990" s="39"/>
      <c r="K1990" s="39"/>
      <c r="L1990" s="39"/>
      <c r="M1990" s="39"/>
      <c r="N1990" s="39"/>
      <c r="O1990" s="39"/>
    </row>
    <row r="1991" spans="1:15">
      <c r="A1991" s="39"/>
      <c r="B1991" s="39"/>
      <c r="C1991" s="39"/>
      <c r="D1991" s="39"/>
      <c r="E1991" s="39"/>
      <c r="F1991" s="39"/>
      <c r="G1991" s="39"/>
      <c r="H1991" s="39"/>
      <c r="I1991" s="39"/>
      <c r="J1991" s="39"/>
      <c r="K1991" s="39"/>
      <c r="L1991" s="39"/>
      <c r="M1991" s="39"/>
      <c r="N1991" s="39"/>
      <c r="O1991" s="39"/>
    </row>
    <row r="1992" spans="1:15">
      <c r="A1992" s="39"/>
      <c r="B1992" s="39"/>
      <c r="C1992" s="39"/>
      <c r="D1992" s="39"/>
      <c r="E1992" s="39"/>
      <c r="F1992" s="39"/>
      <c r="G1992" s="39"/>
      <c r="H1992" s="39"/>
      <c r="I1992" s="39"/>
      <c r="J1992" s="39"/>
      <c r="K1992" s="39"/>
      <c r="L1992" s="39"/>
      <c r="M1992" s="39"/>
      <c r="N1992" s="39"/>
      <c r="O1992" s="39"/>
    </row>
    <row r="1993" spans="1:15">
      <c r="A1993" s="39"/>
      <c r="B1993" s="39"/>
      <c r="C1993" s="39"/>
      <c r="D1993" s="39"/>
      <c r="E1993" s="39"/>
      <c r="F1993" s="39"/>
      <c r="G1993" s="39"/>
      <c r="H1993" s="39"/>
      <c r="I1993" s="39"/>
      <c r="J1993" s="39"/>
      <c r="K1993" s="39"/>
      <c r="L1993" s="39"/>
      <c r="M1993" s="39"/>
      <c r="N1993" s="39"/>
      <c r="O1993" s="39"/>
    </row>
    <row r="1994" spans="1:15">
      <c r="A1994" s="39"/>
      <c r="B1994" s="39"/>
      <c r="C1994" s="39"/>
      <c r="D1994" s="39"/>
      <c r="E1994" s="39"/>
      <c r="F1994" s="39"/>
      <c r="G1994" s="39"/>
      <c r="H1994" s="39"/>
      <c r="I1994" s="39"/>
      <c r="J1994" s="39"/>
      <c r="K1994" s="39"/>
      <c r="L1994" s="39"/>
      <c r="M1994" s="39"/>
      <c r="N1994" s="39"/>
      <c r="O1994" s="39"/>
    </row>
    <row r="1995" spans="1:15">
      <c r="A1995" s="39"/>
      <c r="B1995" s="39"/>
      <c r="C1995" s="39"/>
      <c r="D1995" s="39"/>
      <c r="E1995" s="39"/>
      <c r="F1995" s="39"/>
      <c r="G1995" s="39"/>
      <c r="H1995" s="39"/>
      <c r="I1995" s="39"/>
      <c r="J1995" s="39"/>
      <c r="K1995" s="39"/>
      <c r="L1995" s="39"/>
      <c r="M1995" s="39"/>
      <c r="N1995" s="39"/>
      <c r="O1995" s="39"/>
    </row>
    <row r="1996" spans="1:15">
      <c r="A1996" s="39"/>
      <c r="B1996" s="39"/>
      <c r="C1996" s="39"/>
      <c r="D1996" s="39"/>
      <c r="E1996" s="39"/>
      <c r="F1996" s="39"/>
      <c r="G1996" s="39"/>
      <c r="H1996" s="39"/>
      <c r="I1996" s="39"/>
      <c r="J1996" s="39"/>
      <c r="K1996" s="39"/>
      <c r="L1996" s="39"/>
      <c r="M1996" s="39"/>
      <c r="N1996" s="39"/>
      <c r="O1996" s="39"/>
    </row>
    <row r="1997" spans="1:15">
      <c r="A1997" s="39"/>
      <c r="B1997" s="39"/>
      <c r="C1997" s="39"/>
      <c r="D1997" s="39"/>
      <c r="E1997" s="39"/>
      <c r="F1997" s="39"/>
      <c r="G1997" s="39"/>
      <c r="H1997" s="39"/>
      <c r="I1997" s="39"/>
      <c r="J1997" s="39"/>
      <c r="K1997" s="39"/>
      <c r="L1997" s="39"/>
      <c r="M1997" s="39"/>
      <c r="N1997" s="39"/>
      <c r="O1997" s="39"/>
    </row>
    <row r="1998" spans="1:15">
      <c r="A1998" s="39"/>
      <c r="B1998" s="39"/>
      <c r="C1998" s="39"/>
      <c r="D1998" s="39"/>
      <c r="E1998" s="39"/>
      <c r="F1998" s="39"/>
      <c r="G1998" s="39"/>
      <c r="H1998" s="39"/>
      <c r="I1998" s="39"/>
      <c r="J1998" s="39"/>
      <c r="K1998" s="39"/>
      <c r="L1998" s="39"/>
      <c r="M1998" s="39"/>
      <c r="N1998" s="39"/>
      <c r="O1998" s="39"/>
    </row>
    <row r="1999" spans="1:15">
      <c r="A1999" s="39"/>
      <c r="B1999" s="39"/>
      <c r="C1999" s="39"/>
      <c r="D1999" s="39"/>
      <c r="E1999" s="39"/>
      <c r="F1999" s="39"/>
      <c r="G1999" s="39"/>
      <c r="H1999" s="39"/>
      <c r="I1999" s="39"/>
      <c r="J1999" s="39"/>
      <c r="K1999" s="39"/>
      <c r="L1999" s="39"/>
      <c r="M1999" s="39"/>
      <c r="N1999" s="39"/>
      <c r="O1999" s="39"/>
    </row>
    <row r="2000" spans="1:15">
      <c r="A2000" s="39"/>
      <c r="B2000" s="39"/>
      <c r="C2000" s="39"/>
      <c r="D2000" s="39"/>
      <c r="E2000" s="39"/>
      <c r="F2000" s="39"/>
      <c r="G2000" s="39"/>
      <c r="H2000" s="39"/>
      <c r="I2000" s="39"/>
      <c r="J2000" s="39"/>
      <c r="K2000" s="39"/>
      <c r="L2000" s="39"/>
      <c r="M2000" s="39"/>
      <c r="N2000" s="39"/>
      <c r="O2000" s="39"/>
    </row>
    <row r="2001" spans="1:15">
      <c r="A2001" s="39"/>
      <c r="B2001" s="39"/>
      <c r="C2001" s="39"/>
      <c r="D2001" s="39"/>
      <c r="E2001" s="39"/>
      <c r="F2001" s="39"/>
      <c r="G2001" s="39"/>
      <c r="H2001" s="39"/>
      <c r="I2001" s="39"/>
      <c r="J2001" s="39"/>
      <c r="K2001" s="39"/>
      <c r="L2001" s="39"/>
      <c r="M2001" s="39"/>
      <c r="N2001" s="39"/>
      <c r="O2001" s="39"/>
    </row>
    <row r="2002" spans="1:15">
      <c r="A2002" s="39"/>
      <c r="B2002" s="39"/>
      <c r="C2002" s="39"/>
      <c r="D2002" s="39"/>
      <c r="E2002" s="39"/>
      <c r="F2002" s="39"/>
      <c r="G2002" s="39"/>
      <c r="H2002" s="39"/>
      <c r="I2002" s="39"/>
      <c r="J2002" s="39"/>
      <c r="K2002" s="39"/>
      <c r="L2002" s="39"/>
      <c r="M2002" s="39"/>
      <c r="N2002" s="39"/>
      <c r="O2002" s="39"/>
    </row>
    <row r="2003" spans="1:15">
      <c r="A2003" s="39"/>
      <c r="B2003" s="39"/>
      <c r="C2003" s="39"/>
      <c r="D2003" s="39"/>
      <c r="E2003" s="39"/>
      <c r="F2003" s="39"/>
      <c r="G2003" s="39"/>
      <c r="H2003" s="39"/>
      <c r="I2003" s="39"/>
      <c r="J2003" s="39"/>
      <c r="K2003" s="39"/>
      <c r="L2003" s="39"/>
      <c r="M2003" s="39"/>
      <c r="N2003" s="39"/>
      <c r="O2003" s="39"/>
    </row>
    <row r="2004" spans="1:15">
      <c r="A2004" s="39"/>
      <c r="B2004" s="39"/>
      <c r="C2004" s="39"/>
      <c r="D2004" s="39"/>
      <c r="E2004" s="39"/>
      <c r="F2004" s="39"/>
      <c r="G2004" s="39"/>
      <c r="H2004" s="39"/>
      <c r="I2004" s="39"/>
      <c r="J2004" s="39"/>
      <c r="K2004" s="39"/>
      <c r="L2004" s="39"/>
      <c r="M2004" s="39"/>
      <c r="N2004" s="39"/>
      <c r="O2004" s="39"/>
    </row>
    <row r="2005" spans="1:15">
      <c r="A2005" s="39"/>
      <c r="B2005" s="39"/>
      <c r="C2005" s="39"/>
      <c r="D2005" s="39"/>
      <c r="E2005" s="39"/>
      <c r="F2005" s="39"/>
      <c r="G2005" s="39"/>
      <c r="H2005" s="39"/>
      <c r="I2005" s="39"/>
      <c r="J2005" s="39"/>
      <c r="K2005" s="39"/>
      <c r="L2005" s="39"/>
      <c r="M2005" s="39"/>
      <c r="N2005" s="39"/>
      <c r="O2005" s="39"/>
    </row>
    <row r="2006" spans="1:15">
      <c r="A2006" s="39"/>
      <c r="B2006" s="39"/>
      <c r="C2006" s="39"/>
      <c r="D2006" s="39"/>
      <c r="E2006" s="39"/>
      <c r="F2006" s="39"/>
      <c r="G2006" s="39"/>
      <c r="H2006" s="39"/>
      <c r="I2006" s="39"/>
      <c r="J2006" s="39"/>
      <c r="K2006" s="39"/>
      <c r="L2006" s="39"/>
      <c r="M2006" s="39"/>
      <c r="N2006" s="39"/>
      <c r="O2006" s="39"/>
    </row>
    <row r="2007" spans="1:15">
      <c r="A2007" s="39"/>
      <c r="B2007" s="39"/>
      <c r="C2007" s="39"/>
      <c r="D2007" s="39"/>
      <c r="E2007" s="39"/>
      <c r="F2007" s="39"/>
      <c r="G2007" s="39"/>
      <c r="H2007" s="39"/>
      <c r="I2007" s="39"/>
      <c r="J2007" s="39"/>
      <c r="K2007" s="39"/>
      <c r="L2007" s="39"/>
      <c r="M2007" s="39"/>
      <c r="N2007" s="39"/>
      <c r="O2007" s="39"/>
    </row>
    <row r="2008" spans="1:15">
      <c r="A2008" s="39"/>
      <c r="B2008" s="39"/>
      <c r="C2008" s="39"/>
      <c r="D2008" s="39"/>
      <c r="E2008" s="39"/>
      <c r="F2008" s="39"/>
      <c r="G2008" s="39"/>
      <c r="H2008" s="39"/>
      <c r="I2008" s="39"/>
      <c r="J2008" s="39"/>
      <c r="K2008" s="39"/>
      <c r="L2008" s="39"/>
      <c r="M2008" s="39"/>
      <c r="N2008" s="39"/>
      <c r="O2008" s="39"/>
    </row>
    <row r="2009" spans="1:15">
      <c r="A2009" s="39"/>
      <c r="B2009" s="39"/>
      <c r="C2009" s="39"/>
      <c r="D2009" s="39"/>
      <c r="E2009" s="39"/>
      <c r="F2009" s="39"/>
      <c r="G2009" s="39"/>
      <c r="H2009" s="39"/>
      <c r="I2009" s="39"/>
      <c r="J2009" s="39"/>
      <c r="K2009" s="39"/>
      <c r="L2009" s="39"/>
      <c r="M2009" s="39"/>
      <c r="N2009" s="39"/>
      <c r="O2009" s="39"/>
    </row>
    <row r="2010" spans="1:15">
      <c r="A2010" s="39"/>
      <c r="B2010" s="39"/>
      <c r="C2010" s="39"/>
      <c r="D2010" s="39"/>
      <c r="E2010" s="39"/>
      <c r="F2010" s="39"/>
      <c r="G2010" s="39"/>
      <c r="H2010" s="39"/>
      <c r="I2010" s="39"/>
      <c r="J2010" s="39"/>
      <c r="K2010" s="39"/>
      <c r="L2010" s="39"/>
      <c r="M2010" s="39"/>
      <c r="N2010" s="39"/>
      <c r="O2010" s="39"/>
    </row>
    <row r="2011" spans="1:15">
      <c r="A2011" s="39"/>
      <c r="B2011" s="39"/>
      <c r="C2011" s="39"/>
      <c r="D2011" s="39"/>
      <c r="E2011" s="39"/>
      <c r="F2011" s="39"/>
      <c r="G2011" s="39"/>
      <c r="H2011" s="39"/>
      <c r="I2011" s="39"/>
      <c r="J2011" s="39"/>
      <c r="K2011" s="39"/>
      <c r="L2011" s="39"/>
      <c r="M2011" s="39"/>
      <c r="N2011" s="39"/>
      <c r="O2011" s="39"/>
    </row>
    <row r="2012" spans="1:15">
      <c r="A2012" s="39"/>
      <c r="B2012" s="39"/>
      <c r="C2012" s="39"/>
      <c r="D2012" s="39"/>
      <c r="E2012" s="39"/>
      <c r="F2012" s="39"/>
      <c r="G2012" s="39"/>
      <c r="H2012" s="39"/>
      <c r="I2012" s="39"/>
      <c r="J2012" s="39"/>
      <c r="K2012" s="39"/>
      <c r="L2012" s="39"/>
      <c r="M2012" s="39"/>
      <c r="N2012" s="39"/>
      <c r="O2012" s="39"/>
    </row>
    <row r="2013" spans="1:15">
      <c r="A2013" s="39"/>
      <c r="B2013" s="39"/>
      <c r="C2013" s="39"/>
      <c r="D2013" s="39"/>
      <c r="E2013" s="39"/>
      <c r="F2013" s="39"/>
      <c r="G2013" s="39"/>
      <c r="H2013" s="39"/>
      <c r="I2013" s="39"/>
      <c r="J2013" s="39"/>
      <c r="K2013" s="39"/>
      <c r="L2013" s="39"/>
      <c r="M2013" s="39"/>
      <c r="N2013" s="39"/>
      <c r="O2013" s="39"/>
    </row>
    <row r="2014" spans="1:15">
      <c r="A2014" s="39"/>
      <c r="B2014" s="39"/>
      <c r="C2014" s="39"/>
      <c r="D2014" s="39"/>
      <c r="E2014" s="39"/>
      <c r="F2014" s="39"/>
      <c r="G2014" s="39"/>
      <c r="H2014" s="39"/>
      <c r="I2014" s="39"/>
      <c r="J2014" s="39"/>
      <c r="K2014" s="39"/>
      <c r="L2014" s="39"/>
      <c r="M2014" s="39"/>
      <c r="N2014" s="39"/>
      <c r="O2014" s="39"/>
    </row>
    <row r="2015" spans="1:15">
      <c r="A2015" s="39"/>
      <c r="B2015" s="39"/>
      <c r="C2015" s="39"/>
      <c r="D2015" s="39"/>
      <c r="E2015" s="39"/>
      <c r="F2015" s="39"/>
      <c r="G2015" s="39"/>
      <c r="H2015" s="39"/>
      <c r="I2015" s="39"/>
      <c r="J2015" s="39"/>
      <c r="K2015" s="39"/>
      <c r="L2015" s="39"/>
      <c r="M2015" s="39"/>
      <c r="N2015" s="39"/>
      <c r="O2015" s="39"/>
    </row>
    <row r="2016" spans="1:15">
      <c r="A2016" s="39"/>
      <c r="B2016" s="39"/>
      <c r="C2016" s="39"/>
      <c r="D2016" s="39"/>
      <c r="E2016" s="39"/>
      <c r="F2016" s="39"/>
      <c r="G2016" s="39"/>
      <c r="H2016" s="39"/>
      <c r="I2016" s="39"/>
      <c r="J2016" s="39"/>
      <c r="K2016" s="39"/>
      <c r="L2016" s="39"/>
      <c r="M2016" s="39"/>
      <c r="N2016" s="39"/>
      <c r="O2016" s="39"/>
    </row>
    <row r="2017" spans="1:15">
      <c r="A2017" s="39"/>
      <c r="B2017" s="39"/>
      <c r="C2017" s="39"/>
      <c r="D2017" s="39"/>
      <c r="E2017" s="39"/>
      <c r="F2017" s="39"/>
      <c r="G2017" s="39"/>
      <c r="H2017" s="39"/>
      <c r="I2017" s="39"/>
      <c r="J2017" s="39"/>
      <c r="K2017" s="39"/>
      <c r="L2017" s="39"/>
      <c r="M2017" s="39"/>
      <c r="N2017" s="39"/>
      <c r="O2017" s="39"/>
    </row>
    <row r="2018" spans="1:15">
      <c r="A2018" s="39"/>
      <c r="B2018" s="39"/>
      <c r="C2018" s="39"/>
      <c r="D2018" s="39"/>
      <c r="E2018" s="39"/>
      <c r="F2018" s="39"/>
      <c r="G2018" s="39"/>
      <c r="H2018" s="39"/>
      <c r="I2018" s="39"/>
      <c r="J2018" s="39"/>
      <c r="K2018" s="39"/>
      <c r="L2018" s="39"/>
      <c r="M2018" s="39"/>
      <c r="N2018" s="39"/>
      <c r="O2018" s="39"/>
    </row>
    <row r="2019" spans="1:15">
      <c r="A2019" s="39"/>
      <c r="B2019" s="39"/>
      <c r="C2019" s="39"/>
      <c r="D2019" s="39"/>
      <c r="E2019" s="39"/>
      <c r="F2019" s="39"/>
      <c r="G2019" s="39"/>
      <c r="H2019" s="39"/>
      <c r="I2019" s="39"/>
      <c r="J2019" s="39"/>
      <c r="K2019" s="39"/>
      <c r="L2019" s="39"/>
      <c r="M2019" s="39"/>
      <c r="N2019" s="39"/>
      <c r="O2019" s="39"/>
    </row>
    <row r="2020" spans="1:15">
      <c r="A2020" s="39"/>
      <c r="B2020" s="39"/>
      <c r="C2020" s="39"/>
      <c r="D2020" s="39"/>
      <c r="E2020" s="39"/>
      <c r="F2020" s="39"/>
      <c r="G2020" s="39"/>
      <c r="H2020" s="39"/>
      <c r="I2020" s="39"/>
      <c r="J2020" s="39"/>
      <c r="K2020" s="39"/>
      <c r="L2020" s="39"/>
      <c r="M2020" s="39"/>
      <c r="N2020" s="39"/>
      <c r="O2020" s="39"/>
    </row>
    <row r="2021" spans="1:15">
      <c r="A2021" s="39"/>
      <c r="B2021" s="39"/>
      <c r="C2021" s="39"/>
      <c r="D2021" s="39"/>
      <c r="E2021" s="39"/>
      <c r="F2021" s="39"/>
      <c r="G2021" s="39"/>
      <c r="H2021" s="39"/>
      <c r="I2021" s="39"/>
      <c r="J2021" s="39"/>
      <c r="K2021" s="39"/>
      <c r="L2021" s="39"/>
      <c r="M2021" s="39"/>
      <c r="N2021" s="39"/>
      <c r="O2021" s="39"/>
    </row>
    <row r="2022" spans="1:15">
      <c r="A2022" s="39"/>
      <c r="B2022" s="39"/>
      <c r="C2022" s="39"/>
      <c r="D2022" s="39"/>
      <c r="E2022" s="39"/>
      <c r="F2022" s="39"/>
      <c r="G2022" s="39"/>
      <c r="H2022" s="39"/>
      <c r="I2022" s="39"/>
      <c r="J2022" s="39"/>
      <c r="K2022" s="39"/>
      <c r="L2022" s="39"/>
      <c r="M2022" s="39"/>
      <c r="N2022" s="39"/>
      <c r="O2022" s="39"/>
    </row>
    <row r="2023" spans="1:15">
      <c r="A2023" s="39"/>
      <c r="B2023" s="39"/>
      <c r="C2023" s="39"/>
      <c r="D2023" s="39"/>
      <c r="E2023" s="39"/>
      <c r="F2023" s="39"/>
      <c r="G2023" s="39"/>
      <c r="H2023" s="39"/>
      <c r="I2023" s="39"/>
      <c r="J2023" s="39"/>
      <c r="K2023" s="39"/>
      <c r="L2023" s="39"/>
      <c r="M2023" s="39"/>
      <c r="N2023" s="39"/>
      <c r="O2023" s="39"/>
    </row>
    <row r="2024" spans="1:15">
      <c r="A2024" s="39"/>
      <c r="B2024" s="39"/>
      <c r="C2024" s="39"/>
      <c r="D2024" s="39"/>
      <c r="E2024" s="39"/>
      <c r="F2024" s="39"/>
      <c r="G2024" s="39"/>
      <c r="H2024" s="39"/>
      <c r="I2024" s="39"/>
      <c r="J2024" s="39"/>
      <c r="K2024" s="39"/>
      <c r="L2024" s="39"/>
      <c r="M2024" s="39"/>
      <c r="N2024" s="39"/>
      <c r="O2024" s="39"/>
    </row>
    <row r="2025" spans="1:15">
      <c r="A2025" s="39"/>
      <c r="B2025" s="39"/>
      <c r="C2025" s="39"/>
      <c r="D2025" s="39"/>
      <c r="E2025" s="39"/>
      <c r="F2025" s="39"/>
      <c r="G2025" s="39"/>
      <c r="H2025" s="39"/>
      <c r="I2025" s="39"/>
      <c r="J2025" s="39"/>
      <c r="K2025" s="39"/>
      <c r="L2025" s="39"/>
      <c r="M2025" s="39"/>
      <c r="N2025" s="39"/>
      <c r="O2025" s="39"/>
    </row>
    <row r="2026" spans="1:15">
      <c r="A2026" s="39"/>
      <c r="B2026" s="39"/>
      <c r="C2026" s="39"/>
      <c r="D2026" s="39"/>
      <c r="E2026" s="39"/>
      <c r="F2026" s="39"/>
      <c r="G2026" s="39"/>
      <c r="H2026" s="39"/>
      <c r="I2026" s="39"/>
      <c r="J2026" s="39"/>
      <c r="K2026" s="39"/>
      <c r="L2026" s="39"/>
      <c r="M2026" s="39"/>
      <c r="N2026" s="39"/>
      <c r="O2026" s="39"/>
    </row>
    <row r="2027" spans="1:15">
      <c r="A2027" s="39"/>
      <c r="B2027" s="39"/>
      <c r="C2027" s="39"/>
      <c r="D2027" s="39"/>
      <c r="E2027" s="39"/>
      <c r="F2027" s="39"/>
      <c r="G2027" s="39"/>
      <c r="H2027" s="39"/>
      <c r="I2027" s="39"/>
      <c r="J2027" s="39"/>
      <c r="K2027" s="39"/>
      <c r="L2027" s="39"/>
      <c r="M2027" s="39"/>
      <c r="N2027" s="39"/>
      <c r="O2027" s="39"/>
    </row>
    <row r="2028" spans="1:15">
      <c r="A2028" s="39"/>
      <c r="B2028" s="39"/>
      <c r="C2028" s="39"/>
      <c r="D2028" s="39"/>
      <c r="E2028" s="39"/>
      <c r="F2028" s="39"/>
      <c r="G2028" s="39"/>
      <c r="H2028" s="39"/>
      <c r="I2028" s="39"/>
      <c r="J2028" s="39"/>
      <c r="K2028" s="39"/>
      <c r="L2028" s="39"/>
      <c r="M2028" s="39"/>
      <c r="N2028" s="39"/>
      <c r="O2028" s="39"/>
    </row>
    <row r="2029" spans="1:15">
      <c r="A2029" s="39"/>
      <c r="B2029" s="39"/>
      <c r="C2029" s="39"/>
      <c r="D2029" s="39"/>
      <c r="E2029" s="39"/>
      <c r="F2029" s="39"/>
      <c r="G2029" s="39"/>
      <c r="H2029" s="39"/>
      <c r="I2029" s="39"/>
      <c r="J2029" s="39"/>
      <c r="K2029" s="39"/>
      <c r="L2029" s="39"/>
      <c r="M2029" s="39"/>
      <c r="N2029" s="39"/>
      <c r="O2029" s="39"/>
    </row>
    <row r="2030" spans="1:15">
      <c r="A2030" s="39"/>
      <c r="B2030" s="39"/>
      <c r="C2030" s="39"/>
      <c r="D2030" s="39"/>
      <c r="E2030" s="39"/>
      <c r="F2030" s="39"/>
      <c r="G2030" s="39"/>
      <c r="H2030" s="39"/>
      <c r="I2030" s="39"/>
      <c r="J2030" s="39"/>
      <c r="K2030" s="39"/>
      <c r="L2030" s="39"/>
      <c r="M2030" s="39"/>
      <c r="N2030" s="39"/>
      <c r="O2030" s="39"/>
    </row>
    <row r="2031" spans="1:15">
      <c r="A2031" s="39"/>
      <c r="B2031" s="39"/>
      <c r="C2031" s="39"/>
      <c r="D2031" s="39"/>
      <c r="E2031" s="39"/>
      <c r="F2031" s="39"/>
      <c r="G2031" s="39"/>
      <c r="H2031" s="39"/>
      <c r="I2031" s="39"/>
      <c r="J2031" s="39"/>
      <c r="K2031" s="39"/>
      <c r="L2031" s="39"/>
      <c r="M2031" s="39"/>
      <c r="N2031" s="39"/>
      <c r="O2031" s="39"/>
    </row>
    <row r="2032" spans="1:15">
      <c r="A2032" s="39"/>
      <c r="B2032" s="39"/>
      <c r="C2032" s="39"/>
      <c r="D2032" s="39"/>
      <c r="E2032" s="39"/>
      <c r="F2032" s="39"/>
      <c r="G2032" s="39"/>
      <c r="H2032" s="39"/>
      <c r="I2032" s="39"/>
      <c r="J2032" s="39"/>
      <c r="K2032" s="39"/>
      <c r="L2032" s="39"/>
      <c r="M2032" s="39"/>
      <c r="N2032" s="39"/>
      <c r="O2032" s="39"/>
    </row>
    <row r="2033" spans="1:15">
      <c r="A2033" s="39"/>
      <c r="B2033" s="39"/>
      <c r="C2033" s="39"/>
      <c r="D2033" s="39"/>
      <c r="E2033" s="39"/>
      <c r="F2033" s="39"/>
      <c r="G2033" s="39"/>
      <c r="H2033" s="39"/>
      <c r="I2033" s="39"/>
      <c r="J2033" s="39"/>
      <c r="K2033" s="39"/>
      <c r="L2033" s="39"/>
      <c r="M2033" s="39"/>
      <c r="N2033" s="39"/>
      <c r="O2033" s="39"/>
    </row>
    <row r="2034" spans="1:15">
      <c r="A2034" s="39"/>
      <c r="B2034" s="39"/>
      <c r="C2034" s="39"/>
      <c r="D2034" s="39"/>
      <c r="E2034" s="39"/>
      <c r="F2034" s="39"/>
      <c r="G2034" s="39"/>
      <c r="H2034" s="39"/>
      <c r="I2034" s="39"/>
      <c r="J2034" s="39"/>
      <c r="K2034" s="39"/>
      <c r="L2034" s="39"/>
      <c r="M2034" s="39"/>
      <c r="N2034" s="39"/>
      <c r="O2034" s="39"/>
    </row>
    <row r="2035" spans="1:15">
      <c r="A2035" s="39"/>
      <c r="B2035" s="39"/>
      <c r="C2035" s="39"/>
      <c r="D2035" s="39"/>
      <c r="E2035" s="39"/>
      <c r="F2035" s="39"/>
      <c r="G2035" s="39"/>
      <c r="H2035" s="39"/>
      <c r="I2035" s="39"/>
      <c r="J2035" s="39"/>
      <c r="K2035" s="39"/>
      <c r="L2035" s="39"/>
      <c r="M2035" s="39"/>
      <c r="N2035" s="39"/>
      <c r="O2035" s="39"/>
    </row>
    <row r="2036" spans="1:15">
      <c r="A2036" s="39"/>
      <c r="B2036" s="39"/>
      <c r="C2036" s="39"/>
      <c r="D2036" s="39"/>
      <c r="E2036" s="39"/>
      <c r="F2036" s="39"/>
      <c r="G2036" s="39"/>
      <c r="H2036" s="39"/>
      <c r="I2036" s="39"/>
      <c r="J2036" s="39"/>
      <c r="K2036" s="39"/>
      <c r="L2036" s="39"/>
      <c r="M2036" s="39"/>
      <c r="N2036" s="39"/>
      <c r="O2036" s="39"/>
    </row>
    <row r="2037" spans="1:15">
      <c r="A2037" s="39"/>
      <c r="B2037" s="39"/>
      <c r="C2037" s="39"/>
      <c r="D2037" s="39"/>
      <c r="E2037" s="39"/>
      <c r="F2037" s="39"/>
      <c r="G2037" s="39"/>
      <c r="H2037" s="39"/>
      <c r="I2037" s="39"/>
      <c r="J2037" s="39"/>
      <c r="K2037" s="39"/>
      <c r="L2037" s="39"/>
      <c r="M2037" s="39"/>
      <c r="N2037" s="39"/>
      <c r="O2037" s="39"/>
    </row>
    <row r="2038" spans="1:15">
      <c r="A2038" s="39"/>
      <c r="B2038" s="39"/>
      <c r="C2038" s="39"/>
      <c r="D2038" s="39"/>
      <c r="E2038" s="39"/>
      <c r="F2038" s="39"/>
      <c r="G2038" s="39"/>
      <c r="H2038" s="39"/>
      <c r="I2038" s="39"/>
      <c r="J2038" s="39"/>
      <c r="K2038" s="39"/>
      <c r="L2038" s="39"/>
      <c r="M2038" s="39"/>
      <c r="N2038" s="39"/>
      <c r="O2038" s="39"/>
    </row>
    <row r="2039" spans="1:15">
      <c r="A2039" s="39"/>
      <c r="B2039" s="39"/>
      <c r="C2039" s="39"/>
      <c r="D2039" s="39"/>
      <c r="E2039" s="39"/>
      <c r="F2039" s="39"/>
      <c r="G2039" s="39"/>
      <c r="H2039" s="39"/>
      <c r="I2039" s="39"/>
      <c r="J2039" s="39"/>
      <c r="K2039" s="39"/>
      <c r="L2039" s="39"/>
      <c r="M2039" s="39"/>
      <c r="N2039" s="39"/>
      <c r="O2039" s="39"/>
    </row>
    <row r="2040" spans="1:15">
      <c r="A2040" s="39"/>
      <c r="B2040" s="39"/>
      <c r="C2040" s="39"/>
      <c r="D2040" s="39"/>
      <c r="E2040" s="39"/>
      <c r="F2040" s="39"/>
      <c r="G2040" s="39"/>
      <c r="H2040" s="39"/>
      <c r="I2040" s="39"/>
      <c r="J2040" s="39"/>
      <c r="K2040" s="39"/>
      <c r="L2040" s="39"/>
      <c r="M2040" s="39"/>
      <c r="N2040" s="39"/>
      <c r="O2040" s="39"/>
    </row>
    <row r="2041" spans="1:15">
      <c r="A2041" s="39"/>
      <c r="B2041" s="39"/>
      <c r="C2041" s="39"/>
      <c r="D2041" s="39"/>
      <c r="E2041" s="39"/>
      <c r="F2041" s="39"/>
      <c r="G2041" s="39"/>
      <c r="H2041" s="39"/>
      <c r="I2041" s="39"/>
      <c r="J2041" s="39"/>
      <c r="K2041" s="39"/>
      <c r="L2041" s="39"/>
      <c r="M2041" s="39"/>
      <c r="N2041" s="39"/>
      <c r="O2041" s="39"/>
    </row>
    <row r="2042" spans="1:15">
      <c r="A2042" s="39"/>
      <c r="B2042" s="39"/>
      <c r="C2042" s="39"/>
      <c r="D2042" s="39"/>
      <c r="E2042" s="39"/>
      <c r="F2042" s="39"/>
      <c r="G2042" s="39"/>
      <c r="H2042" s="39"/>
      <c r="I2042" s="39"/>
      <c r="J2042" s="39"/>
      <c r="K2042" s="39"/>
      <c r="L2042" s="39"/>
      <c r="M2042" s="39"/>
      <c r="N2042" s="39"/>
      <c r="O2042" s="39"/>
    </row>
    <row r="2043" spans="1:15">
      <c r="A2043" s="39"/>
      <c r="B2043" s="39"/>
      <c r="C2043" s="39"/>
      <c r="D2043" s="39"/>
      <c r="E2043" s="39"/>
      <c r="F2043" s="39"/>
      <c r="G2043" s="39"/>
      <c r="H2043" s="39"/>
      <c r="I2043" s="39"/>
      <c r="J2043" s="39"/>
      <c r="K2043" s="39"/>
      <c r="L2043" s="39"/>
      <c r="M2043" s="39"/>
      <c r="N2043" s="39"/>
      <c r="O2043" s="39"/>
    </row>
    <row r="2044" spans="1:15">
      <c r="A2044" s="39"/>
      <c r="B2044" s="39"/>
      <c r="C2044" s="39"/>
      <c r="D2044" s="39"/>
      <c r="E2044" s="39"/>
      <c r="F2044" s="39"/>
      <c r="G2044" s="39"/>
      <c r="H2044" s="39"/>
      <c r="I2044" s="39"/>
      <c r="J2044" s="39"/>
      <c r="K2044" s="39"/>
      <c r="L2044" s="39"/>
      <c r="M2044" s="39"/>
      <c r="N2044" s="39"/>
      <c r="O2044" s="39"/>
    </row>
    <row r="2045" spans="1:15">
      <c r="A2045" s="39"/>
      <c r="B2045" s="39"/>
      <c r="C2045" s="39"/>
      <c r="D2045" s="39"/>
      <c r="E2045" s="39"/>
      <c r="F2045" s="39"/>
      <c r="G2045" s="39"/>
      <c r="H2045" s="39"/>
      <c r="I2045" s="39"/>
      <c r="J2045" s="39"/>
      <c r="K2045" s="39"/>
      <c r="L2045" s="39"/>
      <c r="M2045" s="39"/>
      <c r="N2045" s="39"/>
      <c r="O2045" s="39"/>
    </row>
    <row r="2046" spans="1:15">
      <c r="A2046" s="39"/>
      <c r="B2046" s="39"/>
      <c r="C2046" s="39"/>
      <c r="D2046" s="39"/>
      <c r="E2046" s="39"/>
      <c r="F2046" s="39"/>
      <c r="G2046" s="39"/>
      <c r="H2046" s="39"/>
      <c r="I2046" s="39"/>
      <c r="J2046" s="39"/>
      <c r="K2046" s="39"/>
      <c r="L2046" s="39"/>
      <c r="M2046" s="39"/>
      <c r="N2046" s="39"/>
      <c r="O2046" s="39"/>
    </row>
    <row r="2047" spans="1:15">
      <c r="A2047" s="39"/>
      <c r="B2047" s="39"/>
      <c r="C2047" s="39"/>
      <c r="D2047" s="39"/>
      <c r="E2047" s="39"/>
      <c r="F2047" s="39"/>
      <c r="G2047" s="39"/>
      <c r="H2047" s="39"/>
      <c r="I2047" s="39"/>
      <c r="J2047" s="39"/>
      <c r="K2047" s="39"/>
      <c r="L2047" s="39"/>
      <c r="M2047" s="39"/>
      <c r="N2047" s="39"/>
      <c r="O2047" s="39"/>
    </row>
    <row r="2048" spans="1:15">
      <c r="A2048" s="39"/>
      <c r="B2048" s="39"/>
      <c r="C2048" s="39"/>
      <c r="D2048" s="39"/>
      <c r="E2048" s="39"/>
      <c r="F2048" s="39"/>
      <c r="G2048" s="39"/>
      <c r="H2048" s="39"/>
      <c r="I2048" s="39"/>
      <c r="J2048" s="39"/>
      <c r="K2048" s="39"/>
      <c r="L2048" s="39"/>
      <c r="M2048" s="39"/>
      <c r="N2048" s="39"/>
      <c r="O2048" s="39"/>
    </row>
    <row r="2049" spans="1:15">
      <c r="A2049" s="39"/>
      <c r="B2049" s="39"/>
      <c r="C2049" s="39"/>
      <c r="D2049" s="39"/>
      <c r="E2049" s="39"/>
      <c r="F2049" s="39"/>
      <c r="G2049" s="39"/>
      <c r="H2049" s="39"/>
      <c r="I2049" s="39"/>
      <c r="J2049" s="39"/>
      <c r="K2049" s="39"/>
      <c r="L2049" s="39"/>
      <c r="M2049" s="39"/>
      <c r="N2049" s="39"/>
      <c r="O2049" s="39"/>
    </row>
    <row r="2050" spans="1:15">
      <c r="A2050" s="39"/>
      <c r="B2050" s="39"/>
      <c r="C2050" s="39"/>
      <c r="D2050" s="39"/>
      <c r="E2050" s="39"/>
      <c r="F2050" s="39"/>
      <c r="G2050" s="39"/>
      <c r="H2050" s="39"/>
      <c r="I2050" s="39"/>
      <c r="J2050" s="39"/>
      <c r="K2050" s="39"/>
      <c r="L2050" s="39"/>
      <c r="M2050" s="39"/>
      <c r="N2050" s="39"/>
      <c r="O2050" s="39"/>
    </row>
    <row r="2051" spans="1:15">
      <c r="A2051" s="39"/>
      <c r="B2051" s="39"/>
      <c r="C2051" s="39"/>
      <c r="D2051" s="39"/>
      <c r="E2051" s="39"/>
      <c r="F2051" s="39"/>
      <c r="G2051" s="39"/>
      <c r="H2051" s="39"/>
      <c r="I2051" s="39"/>
      <c r="J2051" s="39"/>
      <c r="K2051" s="39"/>
      <c r="L2051" s="39"/>
      <c r="M2051" s="39"/>
      <c r="N2051" s="39"/>
      <c r="O2051" s="39"/>
    </row>
    <row r="2052" spans="1:15">
      <c r="A2052" s="39"/>
      <c r="B2052" s="39"/>
      <c r="C2052" s="39"/>
      <c r="D2052" s="39"/>
      <c r="E2052" s="39"/>
      <c r="F2052" s="39"/>
      <c r="G2052" s="39"/>
      <c r="H2052" s="39"/>
      <c r="I2052" s="39"/>
      <c r="J2052" s="39"/>
      <c r="K2052" s="39"/>
      <c r="L2052" s="39"/>
      <c r="M2052" s="39"/>
      <c r="N2052" s="39"/>
      <c r="O2052" s="39"/>
    </row>
    <row r="2053" spans="1:15">
      <c r="A2053" s="39"/>
      <c r="B2053" s="39"/>
      <c r="C2053" s="39"/>
      <c r="D2053" s="39"/>
      <c r="E2053" s="39"/>
      <c r="F2053" s="39"/>
      <c r="G2053" s="39"/>
      <c r="H2053" s="39"/>
      <c r="I2053" s="39"/>
      <c r="J2053" s="39"/>
      <c r="K2053" s="39"/>
      <c r="L2053" s="39"/>
      <c r="M2053" s="39"/>
      <c r="N2053" s="39"/>
      <c r="O2053" s="39"/>
    </row>
    <row r="2054" spans="1:15">
      <c r="A2054" s="39"/>
      <c r="B2054" s="39"/>
      <c r="C2054" s="39"/>
      <c r="D2054" s="39"/>
      <c r="E2054" s="39"/>
      <c r="F2054" s="39"/>
      <c r="G2054" s="39"/>
      <c r="H2054" s="39"/>
      <c r="I2054" s="39"/>
      <c r="J2054" s="39"/>
      <c r="K2054" s="39"/>
      <c r="L2054" s="39"/>
      <c r="M2054" s="39"/>
      <c r="N2054" s="39"/>
      <c r="O2054" s="39"/>
    </row>
    <row r="2055" spans="1:15">
      <c r="A2055" s="39"/>
      <c r="B2055" s="39"/>
      <c r="C2055" s="39"/>
      <c r="D2055" s="39"/>
      <c r="E2055" s="39"/>
      <c r="F2055" s="39"/>
      <c r="G2055" s="39"/>
      <c r="H2055" s="39"/>
      <c r="I2055" s="39"/>
      <c r="J2055" s="39"/>
      <c r="K2055" s="39"/>
      <c r="L2055" s="39"/>
      <c r="M2055" s="39"/>
      <c r="N2055" s="39"/>
      <c r="O2055" s="39"/>
    </row>
    <row r="2056" spans="1:15">
      <c r="A2056" s="39"/>
      <c r="B2056" s="39"/>
      <c r="C2056" s="39"/>
      <c r="D2056" s="39"/>
      <c r="E2056" s="39"/>
      <c r="F2056" s="39"/>
      <c r="G2056" s="39"/>
      <c r="H2056" s="39"/>
      <c r="I2056" s="39"/>
      <c r="J2056" s="39"/>
      <c r="K2056" s="39"/>
      <c r="L2056" s="39"/>
      <c r="M2056" s="39"/>
      <c r="N2056" s="39"/>
      <c r="O2056" s="39"/>
    </row>
    <row r="2057" spans="1:15">
      <c r="A2057" s="39"/>
      <c r="B2057" s="39"/>
      <c r="C2057" s="39"/>
      <c r="D2057" s="39"/>
      <c r="E2057" s="39"/>
      <c r="F2057" s="39"/>
      <c r="G2057" s="39"/>
      <c r="H2057" s="39"/>
      <c r="I2057" s="39"/>
      <c r="J2057" s="39"/>
      <c r="K2057" s="39"/>
      <c r="L2057" s="39"/>
      <c r="M2057" s="39"/>
      <c r="N2057" s="39"/>
      <c r="O2057" s="39"/>
    </row>
    <row r="2058" spans="1:15">
      <c r="A2058" s="39"/>
      <c r="B2058" s="39"/>
      <c r="C2058" s="39"/>
      <c r="D2058" s="39"/>
      <c r="E2058" s="39"/>
      <c r="F2058" s="39"/>
      <c r="G2058" s="39"/>
      <c r="H2058" s="39"/>
      <c r="I2058" s="39"/>
      <c r="J2058" s="39"/>
      <c r="K2058" s="39"/>
      <c r="L2058" s="39"/>
      <c r="M2058" s="39"/>
      <c r="N2058" s="39"/>
      <c r="O2058" s="39"/>
    </row>
    <row r="2059" spans="1:15">
      <c r="A2059" s="39"/>
      <c r="B2059" s="39"/>
      <c r="C2059" s="39"/>
      <c r="D2059" s="39"/>
      <c r="E2059" s="39"/>
      <c r="F2059" s="39"/>
      <c r="G2059" s="39"/>
      <c r="H2059" s="39"/>
      <c r="I2059" s="39"/>
      <c r="J2059" s="39"/>
      <c r="K2059" s="39"/>
      <c r="L2059" s="39"/>
      <c r="M2059" s="39"/>
      <c r="N2059" s="39"/>
      <c r="O2059" s="39"/>
    </row>
    <row r="2060" spans="1:15">
      <c r="A2060" s="39"/>
      <c r="B2060" s="39"/>
      <c r="C2060" s="39"/>
      <c r="D2060" s="39"/>
      <c r="E2060" s="39"/>
      <c r="F2060" s="39"/>
      <c r="G2060" s="39"/>
      <c r="H2060" s="39"/>
      <c r="I2060" s="39"/>
      <c r="J2060" s="39"/>
      <c r="K2060" s="39"/>
      <c r="L2060" s="39"/>
      <c r="M2060" s="39"/>
      <c r="N2060" s="39"/>
      <c r="O2060" s="39"/>
    </row>
    <row r="2061" spans="1:15">
      <c r="A2061" s="39"/>
      <c r="B2061" s="39"/>
      <c r="C2061" s="39"/>
      <c r="D2061" s="39"/>
      <c r="E2061" s="39"/>
      <c r="F2061" s="39"/>
      <c r="G2061" s="39"/>
      <c r="H2061" s="39"/>
      <c r="I2061" s="39"/>
      <c r="J2061" s="39"/>
      <c r="K2061" s="39"/>
      <c r="L2061" s="39"/>
      <c r="M2061" s="39"/>
      <c r="N2061" s="39"/>
      <c r="O2061" s="39"/>
    </row>
    <row r="2062" spans="1:15">
      <c r="A2062" s="39"/>
      <c r="B2062" s="39"/>
      <c r="C2062" s="39"/>
      <c r="D2062" s="39"/>
      <c r="E2062" s="39"/>
      <c r="F2062" s="39"/>
      <c r="G2062" s="39"/>
      <c r="H2062" s="39"/>
      <c r="I2062" s="39"/>
      <c r="J2062" s="39"/>
      <c r="K2062" s="39"/>
      <c r="L2062" s="39"/>
      <c r="M2062" s="39"/>
      <c r="N2062" s="39"/>
      <c r="O2062" s="39"/>
    </row>
    <row r="2063" spans="1:15">
      <c r="A2063" s="39"/>
      <c r="B2063" s="39"/>
      <c r="C2063" s="39"/>
      <c r="D2063" s="39"/>
      <c r="E2063" s="39"/>
      <c r="F2063" s="39"/>
      <c r="G2063" s="39"/>
      <c r="H2063" s="39"/>
      <c r="I2063" s="39"/>
      <c r="J2063" s="39"/>
      <c r="K2063" s="39"/>
      <c r="L2063" s="39"/>
      <c r="M2063" s="39"/>
      <c r="N2063" s="39"/>
      <c r="O2063" s="39"/>
    </row>
    <row r="2064" spans="1:15">
      <c r="A2064" s="39"/>
      <c r="B2064" s="39"/>
      <c r="C2064" s="39"/>
      <c r="D2064" s="39"/>
      <c r="E2064" s="39"/>
      <c r="F2064" s="39"/>
      <c r="G2064" s="39"/>
      <c r="H2064" s="39"/>
      <c r="I2064" s="39"/>
      <c r="J2064" s="39"/>
      <c r="K2064" s="39"/>
      <c r="L2064" s="39"/>
      <c r="M2064" s="39"/>
      <c r="N2064" s="39"/>
      <c r="O2064" s="39"/>
    </row>
    <row r="2065" spans="1:15">
      <c r="A2065" s="39"/>
      <c r="B2065" s="39"/>
      <c r="C2065" s="39"/>
      <c r="D2065" s="39"/>
      <c r="E2065" s="39"/>
      <c r="F2065" s="39"/>
      <c r="G2065" s="39"/>
      <c r="H2065" s="39"/>
      <c r="I2065" s="39"/>
      <c r="J2065" s="39"/>
      <c r="K2065" s="39"/>
      <c r="L2065" s="39"/>
      <c r="M2065" s="39"/>
      <c r="N2065" s="39"/>
      <c r="O2065" s="39"/>
    </row>
    <row r="2066" spans="1:15">
      <c r="A2066" s="39"/>
      <c r="B2066" s="39"/>
      <c r="C2066" s="39"/>
      <c r="D2066" s="39"/>
      <c r="E2066" s="39"/>
      <c r="F2066" s="39"/>
      <c r="G2066" s="39"/>
      <c r="H2066" s="39"/>
      <c r="I2066" s="39"/>
      <c r="J2066" s="39"/>
      <c r="K2066" s="39"/>
      <c r="L2066" s="39"/>
      <c r="M2066" s="39"/>
      <c r="N2066" s="39"/>
      <c r="O2066" s="39"/>
    </row>
    <row r="2067" spans="1:15">
      <c r="A2067" s="39"/>
      <c r="B2067" s="39"/>
      <c r="C2067" s="39"/>
      <c r="D2067" s="39"/>
      <c r="E2067" s="39"/>
      <c r="F2067" s="39"/>
      <c r="G2067" s="39"/>
      <c r="H2067" s="39"/>
      <c r="I2067" s="39"/>
      <c r="J2067" s="39"/>
      <c r="K2067" s="39"/>
      <c r="L2067" s="39"/>
      <c r="M2067" s="39"/>
      <c r="N2067" s="39"/>
      <c r="O2067" s="39"/>
    </row>
    <row r="2068" spans="1:15">
      <c r="A2068" s="39"/>
      <c r="B2068" s="39"/>
      <c r="C2068" s="39"/>
      <c r="D2068" s="39"/>
      <c r="E2068" s="39"/>
      <c r="F2068" s="39"/>
      <c r="G2068" s="39"/>
      <c r="H2068" s="39"/>
      <c r="I2068" s="39"/>
      <c r="J2068" s="39"/>
      <c r="K2068" s="39"/>
      <c r="L2068" s="39"/>
      <c r="M2068" s="39"/>
      <c r="N2068" s="39"/>
      <c r="O2068" s="39"/>
    </row>
    <row r="2069" spans="1:15">
      <c r="A2069" s="39"/>
      <c r="B2069" s="39"/>
      <c r="C2069" s="39"/>
      <c r="D2069" s="39"/>
      <c r="E2069" s="39"/>
      <c r="F2069" s="39"/>
      <c r="G2069" s="39"/>
      <c r="H2069" s="39"/>
      <c r="I2069" s="39"/>
      <c r="J2069" s="39"/>
      <c r="K2069" s="39"/>
      <c r="L2069" s="39"/>
      <c r="M2069" s="39"/>
      <c r="N2069" s="39"/>
      <c r="O2069" s="39"/>
    </row>
    <row r="2070" spans="1:15">
      <c r="A2070" s="39"/>
      <c r="B2070" s="39"/>
      <c r="C2070" s="39"/>
      <c r="D2070" s="39"/>
      <c r="E2070" s="39"/>
      <c r="F2070" s="39"/>
      <c r="G2070" s="39"/>
      <c r="H2070" s="39"/>
      <c r="I2070" s="39"/>
      <c r="J2070" s="39"/>
      <c r="K2070" s="39"/>
      <c r="L2070" s="39"/>
      <c r="M2070" s="39"/>
      <c r="N2070" s="39"/>
      <c r="O2070" s="39"/>
    </row>
    <row r="2071" spans="1:15">
      <c r="A2071" s="39"/>
      <c r="B2071" s="39"/>
      <c r="C2071" s="39"/>
      <c r="D2071" s="39"/>
      <c r="E2071" s="39"/>
      <c r="F2071" s="39"/>
      <c r="G2071" s="39"/>
      <c r="H2071" s="39"/>
      <c r="I2071" s="39"/>
      <c r="J2071" s="39"/>
      <c r="K2071" s="39"/>
      <c r="L2071" s="39"/>
      <c r="M2071" s="39"/>
      <c r="N2071" s="39"/>
      <c r="O2071" s="39"/>
    </row>
    <row r="2072" spans="1:15">
      <c r="A2072" s="39"/>
      <c r="B2072" s="39"/>
      <c r="C2072" s="39"/>
      <c r="D2072" s="39"/>
      <c r="E2072" s="39"/>
      <c r="F2072" s="39"/>
      <c r="G2072" s="39"/>
      <c r="H2072" s="39"/>
      <c r="I2072" s="39"/>
      <c r="J2072" s="39"/>
      <c r="K2072" s="39"/>
      <c r="L2072" s="39"/>
      <c r="M2072" s="39"/>
      <c r="N2072" s="39"/>
      <c r="O2072" s="39"/>
    </row>
    <row r="2073" spans="1:15">
      <c r="A2073" s="39"/>
      <c r="B2073" s="39"/>
      <c r="C2073" s="39"/>
      <c r="D2073" s="39"/>
      <c r="E2073" s="39"/>
      <c r="F2073" s="39"/>
      <c r="G2073" s="39"/>
      <c r="H2073" s="39"/>
      <c r="I2073" s="39"/>
      <c r="J2073" s="39"/>
      <c r="K2073" s="39"/>
      <c r="L2073" s="39"/>
      <c r="M2073" s="39"/>
      <c r="N2073" s="39"/>
      <c r="O2073" s="39"/>
    </row>
    <row r="2074" spans="1:15">
      <c r="A2074" s="39"/>
      <c r="B2074" s="39"/>
      <c r="C2074" s="39"/>
      <c r="D2074" s="39"/>
      <c r="E2074" s="39"/>
      <c r="F2074" s="39"/>
      <c r="G2074" s="39"/>
      <c r="H2074" s="39"/>
      <c r="I2074" s="39"/>
      <c r="J2074" s="39"/>
      <c r="K2074" s="39"/>
      <c r="L2074" s="39"/>
      <c r="M2074" s="39"/>
      <c r="N2074" s="39"/>
      <c r="O2074" s="39"/>
    </row>
    <row r="2075" spans="1:15">
      <c r="A2075" s="39"/>
      <c r="B2075" s="39"/>
      <c r="C2075" s="39"/>
      <c r="D2075" s="39"/>
      <c r="E2075" s="39"/>
      <c r="F2075" s="39"/>
      <c r="G2075" s="39"/>
      <c r="H2075" s="39"/>
      <c r="I2075" s="39"/>
      <c r="J2075" s="39"/>
      <c r="K2075" s="39"/>
      <c r="L2075" s="39"/>
      <c r="M2075" s="39"/>
      <c r="N2075" s="39"/>
      <c r="O2075" s="39"/>
    </row>
    <row r="2076" spans="1:15">
      <c r="A2076" s="39"/>
      <c r="B2076" s="39"/>
      <c r="C2076" s="39"/>
      <c r="D2076" s="39"/>
      <c r="E2076" s="39"/>
      <c r="F2076" s="39"/>
      <c r="G2076" s="39"/>
      <c r="H2076" s="39"/>
      <c r="I2076" s="39"/>
      <c r="J2076" s="39"/>
      <c r="K2076" s="39"/>
      <c r="L2076" s="39"/>
      <c r="M2076" s="39"/>
      <c r="N2076" s="39"/>
      <c r="O2076" s="39"/>
    </row>
    <row r="2077" spans="1:15">
      <c r="A2077" s="39"/>
      <c r="B2077" s="39"/>
      <c r="C2077" s="39"/>
      <c r="D2077" s="39"/>
      <c r="E2077" s="39"/>
      <c r="F2077" s="39"/>
      <c r="G2077" s="39"/>
      <c r="H2077" s="39"/>
      <c r="I2077" s="39"/>
      <c r="J2077" s="39"/>
      <c r="K2077" s="39"/>
      <c r="L2077" s="39"/>
      <c r="M2077" s="39"/>
      <c r="N2077" s="39"/>
      <c r="O2077" s="39"/>
    </row>
    <row r="2078" spans="1:15">
      <c r="A2078" s="39"/>
      <c r="B2078" s="39"/>
      <c r="C2078" s="39"/>
      <c r="D2078" s="39"/>
      <c r="E2078" s="39"/>
      <c r="F2078" s="39"/>
      <c r="G2078" s="39"/>
      <c r="H2078" s="39"/>
      <c r="I2078" s="39"/>
      <c r="J2078" s="39"/>
      <c r="K2078" s="39"/>
      <c r="L2078" s="39"/>
      <c r="M2078" s="39"/>
      <c r="N2078" s="39"/>
      <c r="O2078" s="39"/>
    </row>
    <row r="2079" spans="1:15">
      <c r="A2079" s="39"/>
      <c r="B2079" s="39"/>
      <c r="C2079" s="39"/>
      <c r="D2079" s="39"/>
      <c r="E2079" s="39"/>
      <c r="F2079" s="39"/>
      <c r="G2079" s="39"/>
      <c r="H2079" s="39"/>
      <c r="I2079" s="39"/>
      <c r="J2079" s="39"/>
      <c r="K2079" s="39"/>
      <c r="L2079" s="39"/>
      <c r="M2079" s="39"/>
      <c r="N2079" s="39"/>
      <c r="O2079" s="39"/>
    </row>
    <row r="2080" spans="1:15">
      <c r="A2080" s="39"/>
      <c r="B2080" s="39"/>
      <c r="C2080" s="39"/>
      <c r="D2080" s="39"/>
      <c r="E2080" s="39"/>
      <c r="F2080" s="39"/>
      <c r="G2080" s="39"/>
      <c r="H2080" s="39"/>
      <c r="I2080" s="39"/>
      <c r="J2080" s="39"/>
      <c r="K2080" s="39"/>
      <c r="L2080" s="39"/>
      <c r="M2080" s="39"/>
      <c r="N2080" s="39"/>
      <c r="O2080" s="39"/>
    </row>
    <row r="2081" spans="1:15">
      <c r="A2081" s="39"/>
      <c r="B2081" s="39"/>
      <c r="C2081" s="39"/>
      <c r="D2081" s="39"/>
      <c r="E2081" s="39"/>
      <c r="F2081" s="39"/>
      <c r="G2081" s="39"/>
      <c r="H2081" s="39"/>
      <c r="I2081" s="39"/>
      <c r="J2081" s="39"/>
      <c r="K2081" s="39"/>
      <c r="L2081" s="39"/>
      <c r="M2081" s="39"/>
      <c r="N2081" s="39"/>
      <c r="O2081" s="39"/>
    </row>
    <row r="2082" spans="1:15">
      <c r="A2082" s="39"/>
      <c r="B2082" s="39"/>
      <c r="C2082" s="39"/>
      <c r="D2082" s="39"/>
      <c r="E2082" s="39"/>
      <c r="F2082" s="39"/>
      <c r="G2082" s="39"/>
      <c r="H2082" s="39"/>
      <c r="I2082" s="39"/>
      <c r="J2082" s="39"/>
      <c r="K2082" s="39"/>
      <c r="L2082" s="39"/>
      <c r="M2082" s="39"/>
      <c r="N2082" s="39"/>
      <c r="O2082" s="39"/>
    </row>
    <row r="2083" spans="1:15">
      <c r="A2083" s="39"/>
      <c r="B2083" s="39"/>
      <c r="C2083" s="39"/>
      <c r="D2083" s="39"/>
      <c r="E2083" s="39"/>
      <c r="F2083" s="39"/>
      <c r="G2083" s="39"/>
      <c r="H2083" s="39"/>
      <c r="I2083" s="39"/>
      <c r="J2083" s="39"/>
      <c r="K2083" s="39"/>
      <c r="L2083" s="39"/>
      <c r="M2083" s="39"/>
      <c r="N2083" s="39"/>
      <c r="O2083" s="39"/>
    </row>
    <row r="2084" spans="1:15">
      <c r="A2084" s="39"/>
      <c r="B2084" s="39"/>
      <c r="C2084" s="39"/>
      <c r="D2084" s="39"/>
      <c r="E2084" s="39"/>
      <c r="F2084" s="39"/>
      <c r="G2084" s="39"/>
      <c r="H2084" s="39"/>
      <c r="I2084" s="39"/>
      <c r="J2084" s="39"/>
      <c r="K2084" s="39"/>
      <c r="L2084" s="39"/>
      <c r="M2084" s="39"/>
      <c r="N2084" s="39"/>
      <c r="O2084" s="39"/>
    </row>
    <row r="2085" spans="1:15">
      <c r="A2085" s="39"/>
      <c r="B2085" s="39"/>
      <c r="C2085" s="39"/>
      <c r="D2085" s="39"/>
      <c r="E2085" s="39"/>
      <c r="F2085" s="39"/>
      <c r="G2085" s="39"/>
      <c r="H2085" s="39"/>
      <c r="I2085" s="39"/>
      <c r="J2085" s="39"/>
      <c r="K2085" s="39"/>
      <c r="L2085" s="39"/>
      <c r="M2085" s="39"/>
      <c r="N2085" s="39"/>
      <c r="O2085" s="39"/>
    </row>
    <row r="2086" spans="1:15">
      <c r="A2086" s="39"/>
      <c r="B2086" s="39"/>
      <c r="C2086" s="39"/>
      <c r="D2086" s="39"/>
      <c r="E2086" s="39"/>
      <c r="F2086" s="39"/>
      <c r="G2086" s="39"/>
      <c r="H2086" s="39"/>
      <c r="I2086" s="39"/>
      <c r="J2086" s="39"/>
      <c r="K2086" s="39"/>
      <c r="L2086" s="39"/>
      <c r="M2086" s="39"/>
      <c r="N2086" s="39"/>
      <c r="O2086" s="39"/>
    </row>
    <row r="2087" spans="1:15">
      <c r="A2087" s="39"/>
      <c r="B2087" s="39"/>
      <c r="C2087" s="39"/>
      <c r="D2087" s="39"/>
      <c r="E2087" s="39"/>
      <c r="F2087" s="39"/>
      <c r="G2087" s="39"/>
      <c r="H2087" s="39"/>
      <c r="I2087" s="39"/>
      <c r="J2087" s="39"/>
      <c r="K2087" s="39"/>
      <c r="L2087" s="39"/>
      <c r="M2087" s="39"/>
      <c r="N2087" s="39"/>
      <c r="O2087" s="39"/>
    </row>
    <row r="2088" spans="1:15">
      <c r="A2088" s="39"/>
      <c r="B2088" s="39"/>
      <c r="C2088" s="39"/>
      <c r="D2088" s="39"/>
      <c r="E2088" s="39"/>
      <c r="F2088" s="39"/>
      <c r="G2088" s="39"/>
      <c r="H2088" s="39"/>
      <c r="I2088" s="39"/>
      <c r="J2088" s="39"/>
      <c r="K2088" s="39"/>
      <c r="L2088" s="39"/>
      <c r="M2088" s="39"/>
      <c r="N2088" s="39"/>
      <c r="O2088" s="39"/>
    </row>
    <row r="2089" spans="1:15">
      <c r="A2089" s="39"/>
      <c r="B2089" s="39"/>
      <c r="C2089" s="39"/>
      <c r="D2089" s="39"/>
      <c r="E2089" s="39"/>
      <c r="F2089" s="39"/>
      <c r="G2089" s="39"/>
      <c r="H2089" s="39"/>
      <c r="I2089" s="39"/>
      <c r="J2089" s="39"/>
      <c r="K2089" s="39"/>
      <c r="L2089" s="39"/>
      <c r="M2089" s="39"/>
      <c r="N2089" s="39"/>
      <c r="O2089" s="39"/>
    </row>
    <row r="2090" spans="1:15">
      <c r="A2090" s="39"/>
      <c r="B2090" s="39"/>
      <c r="C2090" s="39"/>
      <c r="D2090" s="39"/>
      <c r="E2090" s="39"/>
      <c r="F2090" s="39"/>
      <c r="G2090" s="39"/>
      <c r="H2090" s="39"/>
      <c r="I2090" s="39"/>
      <c r="J2090" s="39"/>
      <c r="K2090" s="39"/>
      <c r="L2090" s="39"/>
      <c r="M2090" s="39"/>
      <c r="N2090" s="39"/>
      <c r="O2090" s="39"/>
    </row>
    <row r="2091" spans="1:15">
      <c r="A2091" s="39"/>
      <c r="B2091" s="39"/>
      <c r="C2091" s="39"/>
      <c r="D2091" s="39"/>
      <c r="E2091" s="39"/>
      <c r="F2091" s="39"/>
      <c r="G2091" s="39"/>
      <c r="H2091" s="39"/>
      <c r="I2091" s="39"/>
      <c r="J2091" s="39"/>
      <c r="K2091" s="39"/>
      <c r="L2091" s="39"/>
      <c r="M2091" s="39"/>
      <c r="N2091" s="39"/>
      <c r="O2091" s="39"/>
    </row>
    <row r="2092" spans="1:15">
      <c r="A2092" s="39"/>
      <c r="B2092" s="39"/>
      <c r="C2092" s="39"/>
      <c r="D2092" s="39"/>
      <c r="E2092" s="39"/>
      <c r="F2092" s="39"/>
      <c r="G2092" s="39"/>
      <c r="H2092" s="39"/>
      <c r="I2092" s="39"/>
      <c r="J2092" s="39"/>
      <c r="K2092" s="39"/>
      <c r="L2092" s="39"/>
      <c r="M2092" s="39"/>
      <c r="N2092" s="39"/>
      <c r="O2092" s="39"/>
    </row>
    <row r="2093" spans="1:15">
      <c r="A2093" s="39"/>
      <c r="B2093" s="39"/>
      <c r="C2093" s="39"/>
      <c r="D2093" s="39"/>
      <c r="E2093" s="39"/>
      <c r="F2093" s="39"/>
      <c r="G2093" s="39"/>
      <c r="H2093" s="39"/>
      <c r="I2093" s="39"/>
      <c r="J2093" s="39"/>
      <c r="K2093" s="39"/>
      <c r="L2093" s="39"/>
      <c r="M2093" s="39"/>
      <c r="N2093" s="39"/>
      <c r="O2093" s="39"/>
    </row>
    <row r="2094" spans="1:15">
      <c r="A2094" s="39"/>
      <c r="B2094" s="39"/>
      <c r="C2094" s="39"/>
      <c r="D2094" s="39"/>
      <c r="E2094" s="39"/>
      <c r="F2094" s="39"/>
      <c r="G2094" s="39"/>
      <c r="H2094" s="39"/>
      <c r="I2094" s="39"/>
      <c r="J2094" s="39"/>
      <c r="K2094" s="39"/>
      <c r="L2094" s="39"/>
      <c r="M2094" s="39"/>
      <c r="N2094" s="39"/>
      <c r="O2094" s="39"/>
    </row>
    <row r="2095" spans="1:15">
      <c r="A2095" s="39"/>
      <c r="B2095" s="39"/>
      <c r="C2095" s="39"/>
      <c r="D2095" s="39"/>
      <c r="E2095" s="39"/>
      <c r="F2095" s="39"/>
      <c r="G2095" s="39"/>
      <c r="H2095" s="39"/>
      <c r="I2095" s="39"/>
      <c r="J2095" s="39"/>
      <c r="K2095" s="39"/>
      <c r="L2095" s="39"/>
      <c r="M2095" s="39"/>
      <c r="N2095" s="39"/>
      <c r="O2095" s="39"/>
    </row>
    <row r="2096" spans="1:15">
      <c r="A2096" s="39"/>
      <c r="B2096" s="39"/>
      <c r="C2096" s="39"/>
      <c r="D2096" s="39"/>
      <c r="E2096" s="39"/>
      <c r="F2096" s="39"/>
      <c r="G2096" s="39"/>
      <c r="H2096" s="39"/>
      <c r="I2096" s="39"/>
      <c r="J2096" s="39"/>
      <c r="K2096" s="39"/>
      <c r="L2096" s="39"/>
      <c r="M2096" s="39"/>
      <c r="N2096" s="39"/>
      <c r="O2096" s="39"/>
    </row>
    <row r="2097" spans="1:15">
      <c r="A2097" s="39"/>
      <c r="B2097" s="39"/>
      <c r="C2097" s="39"/>
      <c r="D2097" s="39"/>
      <c r="E2097" s="39"/>
      <c r="F2097" s="39"/>
      <c r="G2097" s="39"/>
      <c r="H2097" s="39"/>
      <c r="I2097" s="39"/>
      <c r="J2097" s="39"/>
      <c r="K2097" s="39"/>
      <c r="L2097" s="39"/>
      <c r="M2097" s="39"/>
      <c r="N2097" s="39"/>
      <c r="O2097" s="39"/>
    </row>
    <row r="2098" spans="1:15">
      <c r="A2098" s="39"/>
      <c r="B2098" s="39"/>
      <c r="C2098" s="39"/>
      <c r="D2098" s="39"/>
      <c r="E2098" s="39"/>
      <c r="F2098" s="39"/>
      <c r="G2098" s="39"/>
      <c r="H2098" s="39"/>
      <c r="I2098" s="39"/>
      <c r="J2098" s="39"/>
      <c r="K2098" s="39"/>
      <c r="L2098" s="39"/>
      <c r="M2098" s="39"/>
      <c r="N2098" s="39"/>
      <c r="O2098" s="39"/>
    </row>
    <row r="2099" spans="1:15">
      <c r="A2099" s="39"/>
      <c r="B2099" s="39"/>
      <c r="C2099" s="39"/>
      <c r="D2099" s="39"/>
      <c r="E2099" s="39"/>
      <c r="F2099" s="39"/>
      <c r="G2099" s="39"/>
      <c r="H2099" s="39"/>
      <c r="I2099" s="39"/>
      <c r="J2099" s="39"/>
      <c r="K2099" s="39"/>
      <c r="L2099" s="39"/>
      <c r="M2099" s="39"/>
      <c r="N2099" s="39"/>
      <c r="O2099" s="39"/>
    </row>
    <row r="2100" spans="1:15">
      <c r="A2100" s="39"/>
      <c r="B2100" s="39"/>
      <c r="C2100" s="39"/>
      <c r="D2100" s="39"/>
      <c r="E2100" s="39"/>
      <c r="F2100" s="39"/>
      <c r="G2100" s="39"/>
      <c r="H2100" s="39"/>
      <c r="I2100" s="39"/>
      <c r="J2100" s="39"/>
      <c r="K2100" s="39"/>
      <c r="L2100" s="39"/>
      <c r="M2100" s="39"/>
      <c r="N2100" s="39"/>
      <c r="O2100" s="39"/>
    </row>
    <row r="2101" spans="1:15">
      <c r="A2101" s="39"/>
      <c r="B2101" s="39"/>
      <c r="C2101" s="39"/>
      <c r="D2101" s="39"/>
      <c r="E2101" s="39"/>
      <c r="F2101" s="39"/>
      <c r="G2101" s="39"/>
      <c r="H2101" s="39"/>
      <c r="I2101" s="39"/>
      <c r="J2101" s="39"/>
      <c r="K2101" s="39"/>
      <c r="L2101" s="39"/>
      <c r="M2101" s="39"/>
      <c r="N2101" s="39"/>
      <c r="O2101" s="39"/>
    </row>
    <row r="2102" spans="1:15">
      <c r="A2102" s="39"/>
      <c r="B2102" s="39"/>
      <c r="C2102" s="39"/>
      <c r="D2102" s="39"/>
      <c r="E2102" s="39"/>
      <c r="F2102" s="39"/>
      <c r="G2102" s="39"/>
      <c r="H2102" s="39"/>
      <c r="I2102" s="39"/>
      <c r="J2102" s="39"/>
      <c r="K2102" s="39"/>
      <c r="L2102" s="39"/>
      <c r="M2102" s="39"/>
      <c r="N2102" s="39"/>
      <c r="O2102" s="39"/>
    </row>
    <row r="2103" spans="1:15">
      <c r="A2103" s="39"/>
      <c r="B2103" s="39"/>
      <c r="C2103" s="39"/>
      <c r="D2103" s="39"/>
      <c r="E2103" s="39"/>
      <c r="F2103" s="39"/>
      <c r="G2103" s="39"/>
      <c r="H2103" s="39"/>
      <c r="I2103" s="39"/>
      <c r="J2103" s="39"/>
      <c r="K2103" s="39"/>
      <c r="L2103" s="39"/>
      <c r="M2103" s="39"/>
      <c r="N2103" s="39"/>
      <c r="O2103" s="39"/>
    </row>
    <row r="2104" spans="1:15">
      <c r="A2104" s="39"/>
      <c r="B2104" s="39"/>
      <c r="C2104" s="39"/>
      <c r="D2104" s="39"/>
      <c r="E2104" s="39"/>
      <c r="F2104" s="39"/>
      <c r="G2104" s="39"/>
      <c r="H2104" s="39"/>
      <c r="I2104" s="39"/>
      <c r="J2104" s="39"/>
      <c r="K2104" s="39"/>
      <c r="L2104" s="39"/>
      <c r="M2104" s="39"/>
      <c r="N2104" s="39"/>
      <c r="O2104" s="39"/>
    </row>
    <row r="2105" spans="1:15">
      <c r="A2105" s="39"/>
      <c r="B2105" s="39"/>
      <c r="C2105" s="39"/>
      <c r="D2105" s="39"/>
      <c r="E2105" s="39"/>
      <c r="F2105" s="39"/>
      <c r="G2105" s="39"/>
      <c r="H2105" s="39"/>
      <c r="I2105" s="39"/>
      <c r="J2105" s="39"/>
      <c r="K2105" s="39"/>
      <c r="L2105" s="39"/>
      <c r="M2105" s="39"/>
      <c r="N2105" s="39"/>
      <c r="O2105" s="39"/>
    </row>
    <row r="2106" spans="1:15">
      <c r="A2106" s="39"/>
      <c r="B2106" s="39"/>
      <c r="C2106" s="39"/>
      <c r="D2106" s="39"/>
      <c r="E2106" s="39"/>
      <c r="F2106" s="39"/>
      <c r="G2106" s="39"/>
      <c r="H2106" s="39"/>
      <c r="I2106" s="39"/>
      <c r="J2106" s="39"/>
      <c r="K2106" s="39"/>
      <c r="L2106" s="39"/>
      <c r="M2106" s="39"/>
      <c r="N2106" s="39"/>
      <c r="O2106" s="39"/>
    </row>
    <row r="2107" spans="1:15">
      <c r="A2107" s="39"/>
      <c r="B2107" s="39"/>
      <c r="C2107" s="39"/>
      <c r="D2107" s="39"/>
      <c r="E2107" s="39"/>
      <c r="F2107" s="39"/>
      <c r="G2107" s="39"/>
      <c r="H2107" s="39"/>
      <c r="I2107" s="39"/>
      <c r="J2107" s="39"/>
      <c r="K2107" s="39"/>
      <c r="L2107" s="39"/>
      <c r="M2107" s="39"/>
      <c r="N2107" s="39"/>
      <c r="O2107" s="39"/>
    </row>
    <row r="2108" spans="1:15">
      <c r="A2108" s="39"/>
      <c r="B2108" s="39"/>
      <c r="C2108" s="39"/>
      <c r="D2108" s="39"/>
      <c r="E2108" s="39"/>
      <c r="F2108" s="39"/>
      <c r="G2108" s="39"/>
      <c r="H2108" s="39"/>
      <c r="I2108" s="39"/>
      <c r="J2108" s="39"/>
      <c r="K2108" s="39"/>
      <c r="L2108" s="39"/>
      <c r="M2108" s="39"/>
      <c r="N2108" s="39"/>
      <c r="O2108" s="39"/>
    </row>
    <row r="2109" spans="1:15">
      <c r="A2109" s="39"/>
      <c r="B2109" s="39"/>
      <c r="C2109" s="39"/>
      <c r="D2109" s="39"/>
      <c r="E2109" s="39"/>
      <c r="F2109" s="39"/>
      <c r="G2109" s="39"/>
      <c r="H2109" s="39"/>
      <c r="I2109" s="39"/>
      <c r="J2109" s="39"/>
      <c r="K2109" s="39"/>
      <c r="L2109" s="39"/>
      <c r="M2109" s="39"/>
      <c r="N2109" s="39"/>
      <c r="O2109" s="39"/>
    </row>
    <row r="2110" spans="1:15">
      <c r="A2110" s="39"/>
      <c r="B2110" s="39"/>
      <c r="C2110" s="39"/>
      <c r="D2110" s="39"/>
      <c r="E2110" s="39"/>
      <c r="F2110" s="39"/>
      <c r="G2110" s="39"/>
      <c r="H2110" s="39"/>
      <c r="I2110" s="39"/>
      <c r="J2110" s="39"/>
      <c r="K2110" s="39"/>
      <c r="L2110" s="39"/>
      <c r="M2110" s="39"/>
      <c r="N2110" s="39"/>
      <c r="O2110" s="39"/>
    </row>
    <row r="2111" spans="1:15">
      <c r="A2111" s="39"/>
      <c r="B2111" s="39"/>
      <c r="C2111" s="39"/>
      <c r="D2111" s="39"/>
      <c r="E2111" s="39"/>
      <c r="F2111" s="39"/>
      <c r="G2111" s="39"/>
      <c r="H2111" s="39"/>
      <c r="I2111" s="39"/>
      <c r="J2111" s="39"/>
      <c r="K2111" s="39"/>
      <c r="L2111" s="39"/>
      <c r="M2111" s="39"/>
      <c r="N2111" s="39"/>
      <c r="O2111" s="39"/>
    </row>
    <row r="2112" spans="1:15">
      <c r="A2112" s="39"/>
      <c r="B2112" s="39"/>
      <c r="C2112" s="39"/>
      <c r="D2112" s="39"/>
      <c r="E2112" s="39"/>
      <c r="F2112" s="39"/>
      <c r="G2112" s="39"/>
      <c r="H2112" s="39"/>
      <c r="I2112" s="39"/>
      <c r="J2112" s="39"/>
      <c r="K2112" s="39"/>
      <c r="L2112" s="39"/>
      <c r="M2112" s="39"/>
      <c r="N2112" s="39"/>
      <c r="O2112" s="39"/>
    </row>
    <row r="2113" spans="1:15">
      <c r="A2113" s="39"/>
      <c r="B2113" s="39"/>
      <c r="C2113" s="39"/>
      <c r="D2113" s="39"/>
      <c r="E2113" s="39"/>
      <c r="F2113" s="39"/>
      <c r="G2113" s="39"/>
      <c r="H2113" s="39"/>
      <c r="I2113" s="39"/>
      <c r="J2113" s="39"/>
      <c r="K2113" s="39"/>
      <c r="L2113" s="39"/>
      <c r="M2113" s="39"/>
      <c r="N2113" s="39"/>
      <c r="O2113" s="39"/>
    </row>
    <row r="2114" spans="1:15">
      <c r="A2114" s="39"/>
      <c r="B2114" s="39"/>
      <c r="C2114" s="39"/>
      <c r="D2114" s="39"/>
      <c r="E2114" s="39"/>
      <c r="F2114" s="39"/>
      <c r="G2114" s="39"/>
      <c r="H2114" s="39"/>
      <c r="I2114" s="39"/>
      <c r="J2114" s="39"/>
      <c r="K2114" s="39"/>
      <c r="L2114" s="39"/>
      <c r="M2114" s="39"/>
      <c r="N2114" s="39"/>
      <c r="O2114" s="39"/>
    </row>
    <row r="2115" spans="1:15">
      <c r="A2115" s="39"/>
      <c r="B2115" s="39"/>
      <c r="C2115" s="39"/>
      <c r="D2115" s="39"/>
      <c r="E2115" s="39"/>
      <c r="F2115" s="39"/>
      <c r="G2115" s="39"/>
      <c r="H2115" s="39"/>
      <c r="I2115" s="39"/>
      <c r="J2115" s="39"/>
      <c r="K2115" s="39"/>
      <c r="L2115" s="39"/>
      <c r="M2115" s="39"/>
      <c r="N2115" s="39"/>
      <c r="O2115" s="39"/>
    </row>
    <row r="2116" spans="1:15">
      <c r="A2116" s="39"/>
      <c r="B2116" s="39"/>
      <c r="C2116" s="39"/>
      <c r="D2116" s="39"/>
      <c r="E2116" s="39"/>
      <c r="F2116" s="39"/>
      <c r="G2116" s="39"/>
      <c r="H2116" s="39"/>
      <c r="I2116" s="39"/>
      <c r="J2116" s="39"/>
      <c r="K2116" s="39"/>
      <c r="L2116" s="39"/>
      <c r="M2116" s="39"/>
      <c r="N2116" s="39"/>
      <c r="O2116" s="39"/>
    </row>
    <row r="2117" spans="1:15">
      <c r="A2117" s="39"/>
      <c r="B2117" s="39"/>
      <c r="C2117" s="39"/>
      <c r="D2117" s="39"/>
      <c r="E2117" s="39"/>
      <c r="F2117" s="39"/>
      <c r="G2117" s="39"/>
      <c r="H2117" s="39"/>
      <c r="I2117" s="39"/>
      <c r="J2117" s="39"/>
      <c r="K2117" s="39"/>
      <c r="L2117" s="39"/>
      <c r="M2117" s="39"/>
      <c r="N2117" s="39"/>
      <c r="O2117" s="39"/>
    </row>
    <row r="2118" spans="1:15">
      <c r="A2118" s="39"/>
      <c r="B2118" s="39"/>
      <c r="C2118" s="39"/>
      <c r="D2118" s="39"/>
      <c r="E2118" s="39"/>
      <c r="F2118" s="39"/>
      <c r="G2118" s="39"/>
      <c r="H2118" s="39"/>
      <c r="I2118" s="39"/>
      <c r="J2118" s="39"/>
      <c r="K2118" s="39"/>
      <c r="L2118" s="39"/>
      <c r="M2118" s="39"/>
      <c r="N2118" s="39"/>
      <c r="O2118" s="39"/>
    </row>
  </sheetData>
  <sheetProtection algorithmName="SHA-512" hashValue="FjoaLizvEWidIZpqmE2yqDapSpPApGjYZhAWCktSC0xZ0vn9vtV+I1QivLcByy/JkF8q32s14DOL0v6uuG5frQ==" saltValue="shMRlsca/o4niRh0a7X0rg==" spinCount="100000" sheet="1" formatCells="0"/>
  <mergeCells count="38">
    <mergeCell ref="K33:O33"/>
    <mergeCell ref="B12:I12"/>
    <mergeCell ref="J12:O12"/>
    <mergeCell ref="B13:I13"/>
    <mergeCell ref="J13:O13"/>
    <mergeCell ref="B23:I23"/>
    <mergeCell ref="J22:O22"/>
    <mergeCell ref="J16:O16"/>
    <mergeCell ref="J17:O17"/>
    <mergeCell ref="J18:O18"/>
    <mergeCell ref="J19:O19"/>
    <mergeCell ref="J20:O20"/>
    <mergeCell ref="J21:O21"/>
    <mergeCell ref="B24:I24"/>
    <mergeCell ref="B25:I25"/>
    <mergeCell ref="K24:L24"/>
    <mergeCell ref="N24:O24"/>
    <mergeCell ref="J23:M23"/>
    <mergeCell ref="N23:O23"/>
    <mergeCell ref="J25:L25"/>
    <mergeCell ref="B9:I9"/>
    <mergeCell ref="J9:O9"/>
    <mergeCell ref="B10:I10"/>
    <mergeCell ref="J10:O10"/>
    <mergeCell ref="B11:I11"/>
    <mergeCell ref="J11:O11"/>
    <mergeCell ref="B6:I6"/>
    <mergeCell ref="J6:O6"/>
    <mergeCell ref="B7:I7"/>
    <mergeCell ref="J7:O7"/>
    <mergeCell ref="B8:I8"/>
    <mergeCell ref="J8:O8"/>
    <mergeCell ref="B5:I5"/>
    <mergeCell ref="A1:J1"/>
    <mergeCell ref="L1:O1"/>
    <mergeCell ref="L2:O2"/>
    <mergeCell ref="A3:O3"/>
    <mergeCell ref="B4:O4"/>
  </mergeCells>
  <dataValidations xWindow="501" yWindow="469" count="1">
    <dataValidation type="list" allowBlank="1" showErrorMessage="1" promptTitle="Auswahlfeld" prompt="Bitte Eintrag aus der Liste auswählen" sqref="J25:L25" xr:uid="{00000000-0002-0000-0200-000000000000}">
      <formula1>Tarif</formula1>
    </dataValidation>
  </dataValidations>
  <pageMargins left="0.51181102362204722" right="0.51181102362204722"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xdr:col>
                    <xdr:colOff>0</xdr:colOff>
                    <xdr:row>30</xdr:row>
                    <xdr:rowOff>182880</xdr:rowOff>
                  </from>
                  <to>
                    <xdr:col>2</xdr:col>
                    <xdr:colOff>106680</xdr:colOff>
                    <xdr:row>32</xdr:row>
                    <xdr:rowOff>22860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xdr:col>
                    <xdr:colOff>7620</xdr:colOff>
                    <xdr:row>30</xdr:row>
                    <xdr:rowOff>0</xdr:rowOff>
                  </from>
                  <to>
                    <xdr:col>2</xdr:col>
                    <xdr:colOff>137160</xdr:colOff>
                    <xdr:row>31</xdr:row>
                    <xdr:rowOff>38100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6</xdr:col>
                    <xdr:colOff>304800</xdr:colOff>
                    <xdr:row>31</xdr:row>
                    <xdr:rowOff>175260</xdr:rowOff>
                  </from>
                  <to>
                    <xdr:col>8</xdr:col>
                    <xdr:colOff>83820</xdr:colOff>
                    <xdr:row>33</xdr:row>
                    <xdr:rowOff>22860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4</xdr:col>
                    <xdr:colOff>68580</xdr:colOff>
                    <xdr:row>29</xdr:row>
                    <xdr:rowOff>175260</xdr:rowOff>
                  </from>
                  <to>
                    <xdr:col>5</xdr:col>
                    <xdr:colOff>0</xdr:colOff>
                    <xdr:row>31</xdr:row>
                    <xdr:rowOff>22860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0</xdr:col>
                    <xdr:colOff>518160</xdr:colOff>
                    <xdr:row>32</xdr:row>
                    <xdr:rowOff>38100</xdr:rowOff>
                  </from>
                  <to>
                    <xdr:col>2</xdr:col>
                    <xdr:colOff>99060</xdr:colOff>
                    <xdr:row>32</xdr:row>
                    <xdr:rowOff>175260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9</xdr:col>
                    <xdr:colOff>38100</xdr:colOff>
                    <xdr:row>26</xdr:row>
                    <xdr:rowOff>0</xdr:rowOff>
                  </from>
                  <to>
                    <xdr:col>9</xdr:col>
                    <xdr:colOff>259080</xdr:colOff>
                    <xdr:row>27</xdr:row>
                    <xdr:rowOff>22860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9</xdr:col>
                    <xdr:colOff>38100</xdr:colOff>
                    <xdr:row>27</xdr:row>
                    <xdr:rowOff>7620</xdr:rowOff>
                  </from>
                  <to>
                    <xdr:col>9</xdr:col>
                    <xdr:colOff>365760</xdr:colOff>
                    <xdr:row>28</xdr:row>
                    <xdr:rowOff>30480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30480</xdr:colOff>
                    <xdr:row>27</xdr:row>
                    <xdr:rowOff>175260</xdr:rowOff>
                  </from>
                  <to>
                    <xdr:col>9</xdr:col>
                    <xdr:colOff>350520</xdr:colOff>
                    <xdr:row>29</xdr:row>
                    <xdr:rowOff>30480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6</xdr:col>
                    <xdr:colOff>304800</xdr:colOff>
                    <xdr:row>29</xdr:row>
                    <xdr:rowOff>175260</xdr:rowOff>
                  </from>
                  <to>
                    <xdr:col>8</xdr:col>
                    <xdr:colOff>83820</xdr:colOff>
                    <xdr:row>31</xdr:row>
                    <xdr:rowOff>22860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6</xdr:col>
                    <xdr:colOff>304800</xdr:colOff>
                    <xdr:row>30</xdr:row>
                    <xdr:rowOff>182880</xdr:rowOff>
                  </from>
                  <to>
                    <xdr:col>8</xdr:col>
                    <xdr:colOff>83820</xdr:colOff>
                    <xdr:row>32</xdr:row>
                    <xdr:rowOff>22860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4</xdr:col>
                    <xdr:colOff>68580</xdr:colOff>
                    <xdr:row>30</xdr:row>
                    <xdr:rowOff>182880</xdr:rowOff>
                  </from>
                  <to>
                    <xdr:col>5</xdr:col>
                    <xdr:colOff>0</xdr:colOff>
                    <xdr:row>32</xdr:row>
                    <xdr:rowOff>22860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10</xdr:col>
                    <xdr:colOff>137160</xdr:colOff>
                    <xdr:row>29</xdr:row>
                    <xdr:rowOff>175260</xdr:rowOff>
                  </from>
                  <to>
                    <xdr:col>10</xdr:col>
                    <xdr:colOff>426720</xdr:colOff>
                    <xdr:row>31</xdr:row>
                    <xdr:rowOff>22860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10</xdr:col>
                    <xdr:colOff>137160</xdr:colOff>
                    <xdr:row>30</xdr:row>
                    <xdr:rowOff>182880</xdr:rowOff>
                  </from>
                  <to>
                    <xdr:col>10</xdr:col>
                    <xdr:colOff>426720</xdr:colOff>
                    <xdr:row>32</xdr:row>
                    <xdr:rowOff>22860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9</xdr:col>
                    <xdr:colOff>160020</xdr:colOff>
                    <xdr:row>23</xdr:row>
                    <xdr:rowOff>22860</xdr:rowOff>
                  </from>
                  <to>
                    <xdr:col>9</xdr:col>
                    <xdr:colOff>350520</xdr:colOff>
                    <xdr:row>23</xdr:row>
                    <xdr:rowOff>175260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12</xdr:col>
                    <xdr:colOff>160020</xdr:colOff>
                    <xdr:row>23</xdr:row>
                    <xdr:rowOff>22860</xdr:rowOff>
                  </from>
                  <to>
                    <xdr:col>12</xdr:col>
                    <xdr:colOff>350520</xdr:colOff>
                    <xdr:row>23</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9">
    <tabColor rgb="FFFFFF00"/>
    <pageSetUpPr fitToPage="1"/>
  </sheetPr>
  <dimension ref="A1:J31"/>
  <sheetViews>
    <sheetView zoomScaleNormal="100" workbookViewId="0">
      <selection activeCell="G22" sqref="G22"/>
    </sheetView>
  </sheetViews>
  <sheetFormatPr baseColWidth="10" defaultColWidth="11.5546875" defaultRowHeight="13.2"/>
  <cols>
    <col min="1" max="1" width="35.88671875" style="581" customWidth="1"/>
    <col min="2" max="4" width="11.5546875" style="581"/>
    <col min="5" max="5" width="6.6640625" style="581" customWidth="1"/>
    <col min="6" max="6" width="33.44140625" style="581" customWidth="1"/>
    <col min="7" max="7" width="11.5546875" style="581"/>
    <col min="8" max="8" width="4" style="581" customWidth="1"/>
    <col min="9" max="9" width="5.88671875" style="581" customWidth="1"/>
    <col min="10" max="244" width="11.5546875" style="581"/>
    <col min="245" max="245" width="14.6640625" style="581" customWidth="1"/>
    <col min="246" max="247" width="11.5546875" style="581"/>
    <col min="248" max="248" width="6.6640625" style="581" customWidth="1"/>
    <col min="249" max="249" width="29.44140625" style="581" bestFit="1" customWidth="1"/>
    <col min="250" max="250" width="11.5546875" style="581"/>
    <col min="251" max="251" width="11.6640625" style="581" customWidth="1"/>
    <col min="252" max="16384" width="11.5546875" style="581"/>
  </cols>
  <sheetData>
    <row r="1" spans="1:8">
      <c r="A1" s="1227" t="s">
        <v>508</v>
      </c>
      <c r="B1" s="1228"/>
      <c r="C1" s="1228"/>
      <c r="D1" s="1229"/>
    </row>
    <row r="2" spans="1:8" ht="24" customHeight="1">
      <c r="A2" s="1230"/>
      <c r="B2" s="1231"/>
      <c r="C2" s="1231"/>
      <c r="D2" s="1232"/>
      <c r="F2" s="582" t="s">
        <v>444</v>
      </c>
      <c r="G2" s="583"/>
      <c r="H2" s="584"/>
    </row>
    <row r="3" spans="1:8" ht="15.6">
      <c r="A3" s="585"/>
      <c r="F3" s="586"/>
      <c r="G3" s="587"/>
      <c r="H3" s="588"/>
    </row>
    <row r="4" spans="1:8">
      <c r="A4" s="589"/>
      <c r="B4" s="583"/>
      <c r="C4" s="590"/>
      <c r="D4" s="584"/>
      <c r="F4" s="591" t="s">
        <v>445</v>
      </c>
      <c r="G4" s="587"/>
      <c r="H4" s="588"/>
    </row>
    <row r="5" spans="1:8" ht="14.4">
      <c r="A5" s="592" t="s">
        <v>446</v>
      </c>
      <c r="B5" s="592" t="s">
        <v>447</v>
      </c>
      <c r="C5" s="592" t="s">
        <v>448</v>
      </c>
      <c r="D5" s="588"/>
      <c r="F5" s="591" t="s">
        <v>449</v>
      </c>
      <c r="G5" s="587"/>
      <c r="H5" s="588"/>
    </row>
    <row r="6" spans="1:8">
      <c r="A6" s="587" t="s">
        <v>450</v>
      </c>
      <c r="B6" s="593">
        <v>365.25</v>
      </c>
      <c r="C6" s="593"/>
      <c r="D6" s="588"/>
      <c r="F6" s="594" t="s">
        <v>451</v>
      </c>
      <c r="G6" s="595">
        <v>1</v>
      </c>
      <c r="H6" s="588"/>
    </row>
    <row r="7" spans="1:8">
      <c r="A7" s="591" t="s">
        <v>452</v>
      </c>
      <c r="B7" s="593">
        <v>5</v>
      </c>
      <c r="C7" s="593">
        <f>Basis!B29</f>
        <v>39</v>
      </c>
      <c r="D7" s="588"/>
      <c r="F7" s="594" t="s">
        <v>453</v>
      </c>
      <c r="G7" s="595">
        <v>1</v>
      </c>
      <c r="H7" s="588"/>
    </row>
    <row r="8" spans="1:8">
      <c r="A8" s="591" t="s">
        <v>454</v>
      </c>
      <c r="B8" s="593"/>
      <c r="C8" s="593">
        <f>C7/B7</f>
        <v>7.8</v>
      </c>
      <c r="D8" s="588" t="s">
        <v>448</v>
      </c>
      <c r="F8" s="594" t="s">
        <v>455</v>
      </c>
      <c r="G8" s="595">
        <v>1</v>
      </c>
      <c r="H8" s="588"/>
    </row>
    <row r="9" spans="1:8">
      <c r="A9" s="591"/>
      <c r="B9" s="593"/>
      <c r="C9" s="593"/>
      <c r="D9" s="588"/>
      <c r="F9" s="594" t="s">
        <v>456</v>
      </c>
      <c r="G9" s="596">
        <v>1</v>
      </c>
      <c r="H9" s="588"/>
    </row>
    <row r="10" spans="1:8">
      <c r="A10" s="597" t="s">
        <v>457</v>
      </c>
      <c r="B10" s="598"/>
      <c r="C10" s="598">
        <f>B6*C8</f>
        <v>2848.95</v>
      </c>
      <c r="D10" s="599" t="s">
        <v>448</v>
      </c>
      <c r="F10" s="600" t="s">
        <v>458</v>
      </c>
      <c r="G10" s="595">
        <f>SUM(G6:G9)</f>
        <v>4</v>
      </c>
      <c r="H10" s="588"/>
    </row>
    <row r="11" spans="1:8">
      <c r="A11" s="587"/>
      <c r="B11" s="593"/>
      <c r="C11" s="595"/>
      <c r="D11" s="587"/>
      <c r="F11" s="591"/>
      <c r="G11" s="587"/>
      <c r="H11" s="588"/>
    </row>
    <row r="12" spans="1:8">
      <c r="A12" s="589"/>
      <c r="B12" s="601"/>
      <c r="C12" s="590"/>
      <c r="D12" s="584"/>
      <c r="F12" s="591" t="s">
        <v>459</v>
      </c>
      <c r="G12" s="602"/>
      <c r="H12" s="588"/>
    </row>
    <row r="13" spans="1:8" ht="14.4">
      <c r="A13" s="594"/>
      <c r="B13" s="592" t="s">
        <v>447</v>
      </c>
      <c r="C13" s="592" t="s">
        <v>448</v>
      </c>
      <c r="D13" s="588"/>
      <c r="F13" s="591" t="s">
        <v>460</v>
      </c>
      <c r="G13" s="587"/>
      <c r="H13" s="588"/>
    </row>
    <row r="14" spans="1:8">
      <c r="A14" s="594" t="s">
        <v>461</v>
      </c>
      <c r="B14" s="595">
        <f>G24</f>
        <v>8.2839999999999989</v>
      </c>
      <c r="C14" s="595">
        <f>B14*$C$8</f>
        <v>64.615199999999987</v>
      </c>
      <c r="D14" s="588"/>
      <c r="F14" s="594" t="s">
        <v>462</v>
      </c>
      <c r="G14" s="603">
        <v>0.71399999999999997</v>
      </c>
      <c r="H14" s="588"/>
    </row>
    <row r="15" spans="1:8">
      <c r="A15" s="591"/>
      <c r="B15" s="593"/>
      <c r="C15" s="593"/>
      <c r="D15" s="588"/>
      <c r="F15" s="594" t="s">
        <v>463</v>
      </c>
      <c r="G15" s="603">
        <v>0.71399999999999997</v>
      </c>
      <c r="H15" s="588"/>
    </row>
    <row r="16" spans="1:8">
      <c r="A16" s="591" t="s">
        <v>464</v>
      </c>
      <c r="B16" s="593"/>
      <c r="C16" s="593"/>
      <c r="D16" s="588"/>
      <c r="F16" s="594" t="s">
        <v>465</v>
      </c>
      <c r="G16" s="603">
        <v>0.71399999999999997</v>
      </c>
      <c r="H16" s="588"/>
    </row>
    <row r="17" spans="1:10" ht="14.4">
      <c r="A17" s="591" t="s">
        <v>466</v>
      </c>
      <c r="B17" s="869">
        <v>15.48</v>
      </c>
      <c r="C17" s="595">
        <f>B17*$C$8</f>
        <v>120.744</v>
      </c>
      <c r="D17" s="588"/>
      <c r="F17" s="594" t="s">
        <v>467</v>
      </c>
      <c r="G17" s="603">
        <v>0.71399999999999997</v>
      </c>
      <c r="H17" s="588"/>
    </row>
    <row r="18" spans="1:10">
      <c r="A18" s="591" t="s">
        <v>468</v>
      </c>
      <c r="B18" s="605"/>
      <c r="C18" s="595"/>
      <c r="D18" s="606"/>
      <c r="F18" s="594" t="s">
        <v>469</v>
      </c>
      <c r="G18" s="762">
        <v>0</v>
      </c>
      <c r="H18" s="588"/>
    </row>
    <row r="19" spans="1:10">
      <c r="A19" s="591"/>
      <c r="B19" s="593"/>
      <c r="C19" s="593"/>
      <c r="D19" s="588"/>
      <c r="F19" s="594" t="s">
        <v>470</v>
      </c>
      <c r="G19" s="603">
        <v>0.71399999999999997</v>
      </c>
      <c r="H19" s="607"/>
    </row>
    <row r="20" spans="1:10" ht="14.4">
      <c r="A20" s="591" t="s">
        <v>471</v>
      </c>
      <c r="B20" s="604">
        <v>52.18</v>
      </c>
      <c r="C20" s="593">
        <f>B20*C8</f>
        <v>407.00399999999996</v>
      </c>
      <c r="D20" s="608"/>
      <c r="F20" s="594" t="s">
        <v>472</v>
      </c>
      <c r="G20" s="603">
        <v>0.71399999999999997</v>
      </c>
      <c r="H20" s="607"/>
    </row>
    <row r="21" spans="1:10">
      <c r="A21" s="591" t="s">
        <v>473</v>
      </c>
      <c r="B21" s="593">
        <v>52.18</v>
      </c>
      <c r="C21" s="609">
        <f>B21*C8</f>
        <v>407.00399999999996</v>
      </c>
      <c r="D21" s="608"/>
      <c r="F21" s="594" t="s">
        <v>474</v>
      </c>
      <c r="G21" s="763">
        <v>0</v>
      </c>
      <c r="H21" s="607"/>
      <c r="J21" s="610"/>
    </row>
    <row r="22" spans="1:10">
      <c r="A22" s="611" t="s">
        <v>635</v>
      </c>
      <c r="B22" s="593"/>
      <c r="C22" s="593"/>
      <c r="D22" s="588"/>
      <c r="F22" s="600" t="s">
        <v>458</v>
      </c>
      <c r="G22" s="603">
        <f>SUM(G14:G21)</f>
        <v>4.2839999999999998</v>
      </c>
      <c r="H22" s="588"/>
    </row>
    <row r="23" spans="1:10" ht="14.4">
      <c r="A23" s="611" t="s">
        <v>638</v>
      </c>
      <c r="B23" s="604">
        <f>Basis!B30</f>
        <v>30</v>
      </c>
      <c r="C23" s="595">
        <f>B23*$C$8</f>
        <v>234</v>
      </c>
      <c r="D23" s="588"/>
      <c r="F23" s="594"/>
      <c r="G23" s="612"/>
      <c r="H23" s="588"/>
    </row>
    <row r="24" spans="1:10">
      <c r="A24" s="611" t="s">
        <v>637</v>
      </c>
      <c r="B24" s="870">
        <v>1.5</v>
      </c>
      <c r="C24" s="595">
        <f>B24*$C$8</f>
        <v>11.7</v>
      </c>
      <c r="D24" s="588"/>
      <c r="F24" s="613" t="s">
        <v>475</v>
      </c>
      <c r="G24" s="614">
        <f>G10+G22</f>
        <v>8.2839999999999989</v>
      </c>
      <c r="H24" s="615"/>
    </row>
    <row r="25" spans="1:10">
      <c r="A25" s="611" t="s">
        <v>636</v>
      </c>
      <c r="B25" s="593"/>
      <c r="C25" s="593"/>
      <c r="D25" s="588"/>
      <c r="F25" s="867"/>
      <c r="G25" s="868"/>
      <c r="H25" s="587"/>
    </row>
    <row r="26" spans="1:10">
      <c r="A26" s="591"/>
      <c r="B26" s="593"/>
      <c r="C26" s="595"/>
      <c r="D26" s="588"/>
      <c r="F26" s="616"/>
      <c r="G26" s="616"/>
    </row>
    <row r="27" spans="1:10" ht="14.4">
      <c r="A27" s="617" t="s">
        <v>476</v>
      </c>
      <c r="B27" s="618">
        <f>B6-(SUM(B14:B24))</f>
        <v>205.626</v>
      </c>
      <c r="C27" s="593"/>
      <c r="D27" s="619"/>
      <c r="E27" s="620"/>
      <c r="G27" s="621"/>
    </row>
    <row r="28" spans="1:10">
      <c r="A28" s="591"/>
      <c r="B28" s="593"/>
      <c r="C28" s="598"/>
      <c r="D28" s="588"/>
      <c r="E28" s="620"/>
      <c r="F28" s="622"/>
      <c r="G28" s="622"/>
      <c r="H28" s="622"/>
    </row>
    <row r="29" spans="1:10" ht="15.6">
      <c r="A29" s="623" t="s">
        <v>648</v>
      </c>
      <c r="B29" s="596"/>
      <c r="C29" s="624">
        <f>ROUND(C10-SUM(C14:C24),2)</f>
        <v>1603.88</v>
      </c>
      <c r="D29" s="625" t="s">
        <v>448</v>
      </c>
      <c r="E29" s="620"/>
    </row>
    <row r="30" spans="1:10">
      <c r="C30" s="621"/>
    </row>
    <row r="31" spans="1:10">
      <c r="C31" s="621"/>
    </row>
  </sheetData>
  <sheetProtection algorithmName="SHA-512" hashValue="ofqQBWC0DE0S3TrJ4474VeeQV95jBCc2ZPkSOkxJ/KD5uaRm3XghakC4TFjUKvCQFGfyat7dLPjxu0TfjscwTQ==" saltValue="RWTF9gZkvdU9x9fziMF5dg==" spinCount="100000" sheet="1" scenarios="1" formatCells="0"/>
  <mergeCells count="1">
    <mergeCell ref="A1:D2"/>
  </mergeCells>
  <pageMargins left="0.7" right="0.7" top="0.78740157499999996" bottom="0.78740157499999996" header="0.3" footer="0.3"/>
  <pageSetup paperSize="9" scale="66" orientation="portrait" horizont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tabColor rgb="FFFFFF00"/>
  </sheetPr>
  <dimension ref="A1:AD52"/>
  <sheetViews>
    <sheetView zoomScale="110" zoomScaleNormal="110" zoomScaleSheetLayoutView="90" workbookViewId="0">
      <selection activeCell="G5" sqref="G5"/>
    </sheetView>
  </sheetViews>
  <sheetFormatPr baseColWidth="10" defaultColWidth="11.44140625" defaultRowHeight="14.4"/>
  <cols>
    <col min="1" max="1" width="10.6640625" style="13" customWidth="1"/>
    <col min="2" max="2" width="12" style="13" customWidth="1"/>
    <col min="3" max="3" width="18.44140625" style="13" customWidth="1"/>
    <col min="4" max="4" width="20.6640625" style="13" customWidth="1"/>
    <col min="5" max="5" width="14.33203125" style="13" customWidth="1"/>
    <col min="6" max="6" width="13.88671875" style="13" customWidth="1"/>
    <col min="7" max="7" width="10.33203125" style="13" customWidth="1"/>
    <col min="8" max="8" width="13.33203125" style="13" customWidth="1"/>
    <col min="9" max="9" width="8.88671875" style="13" customWidth="1"/>
    <col min="10" max="17" width="13.33203125" style="13" customWidth="1"/>
    <col min="18" max="18" width="12.6640625" style="13" customWidth="1"/>
    <col min="19" max="19" width="14.33203125" style="13" customWidth="1"/>
    <col min="20" max="21" width="11.44140625" style="13" customWidth="1"/>
    <col min="22" max="26" width="11.44140625" style="13"/>
    <col min="27" max="30" width="11.44140625" style="975"/>
    <col min="31" max="16384" width="11.44140625" style="13"/>
  </cols>
  <sheetData>
    <row r="1" spans="1:30">
      <c r="A1" s="14" t="s">
        <v>83</v>
      </c>
      <c r="B1" s="15"/>
      <c r="C1" s="15"/>
      <c r="D1" s="15"/>
      <c r="E1" s="16"/>
      <c r="F1" s="16"/>
      <c r="G1" s="15"/>
      <c r="H1" s="17" t="s">
        <v>40</v>
      </c>
      <c r="I1" s="17"/>
      <c r="J1" s="37">
        <v>0</v>
      </c>
      <c r="K1" s="37">
        <v>0</v>
      </c>
      <c r="L1" s="16"/>
      <c r="M1" s="780">
        <f>'(A) AG-Anteil Soz.Vers.'!$C$17</f>
        <v>0</v>
      </c>
      <c r="N1" s="16"/>
      <c r="O1" s="36">
        <f>'(A) AG-Anteil Soz.Vers.'!$C$21+'(A) AG-Anteil Soz.Vers.'!C22+'(A) AG-Anteil Soz.Vers.'!$C$25</f>
        <v>0.10349999999999999</v>
      </c>
      <c r="P1" s="19">
        <f>'(A) AG-Anteil Soz.Vers.'!$C$23+'(A) AG-Anteil Soz.Vers.'!$C$24+'(A) AG-Anteil Soz.Vers.'!C26+'(A) AG-Anteil Soz.Vers.'!C27</f>
        <v>0.1075</v>
      </c>
      <c r="Q1" s="37">
        <v>0</v>
      </c>
      <c r="R1" s="37">
        <v>0</v>
      </c>
      <c r="S1" s="15"/>
      <c r="T1" s="4"/>
      <c r="U1" s="4"/>
      <c r="V1" s="671"/>
      <c r="W1" s="671"/>
    </row>
    <row r="2" spans="1:30" ht="3.6" customHeight="1">
      <c r="A2" s="14"/>
      <c r="B2" s="15"/>
      <c r="C2" s="15"/>
      <c r="D2" s="15"/>
      <c r="E2" s="16"/>
      <c r="F2" s="16"/>
      <c r="G2" s="15"/>
      <c r="H2" s="17"/>
      <c r="I2" s="17"/>
      <c r="J2" s="16"/>
      <c r="K2" s="18"/>
      <c r="L2" s="16"/>
      <c r="M2" s="16"/>
      <c r="N2" s="19"/>
      <c r="O2" s="20"/>
      <c r="P2" s="21"/>
      <c r="Q2" s="15"/>
      <c r="R2" s="4"/>
      <c r="S2" s="4"/>
      <c r="T2" s="15"/>
      <c r="U2" s="15"/>
    </row>
    <row r="3" spans="1:30" ht="72.599999999999994" thickBot="1">
      <c r="A3" s="643" t="s">
        <v>539</v>
      </c>
      <c r="B3" s="5" t="s">
        <v>540</v>
      </c>
      <c r="C3" s="22" t="s">
        <v>496</v>
      </c>
      <c r="D3" s="22" t="s">
        <v>497</v>
      </c>
      <c r="E3" s="22" t="s">
        <v>498</v>
      </c>
      <c r="F3" s="22" t="s">
        <v>499</v>
      </c>
      <c r="G3" s="22" t="s">
        <v>500</v>
      </c>
      <c r="H3" s="22" t="s">
        <v>501</v>
      </c>
      <c r="I3" s="662" t="s">
        <v>440</v>
      </c>
      <c r="J3" s="990" t="s">
        <v>517</v>
      </c>
      <c r="K3" s="777" t="s">
        <v>441</v>
      </c>
      <c r="L3" s="777" t="s">
        <v>494</v>
      </c>
      <c r="M3" s="22" t="s">
        <v>495</v>
      </c>
      <c r="N3" s="22" t="s">
        <v>491</v>
      </c>
      <c r="O3" s="777" t="s">
        <v>492</v>
      </c>
      <c r="P3" s="22" t="s">
        <v>504</v>
      </c>
      <c r="Q3" s="650" t="s">
        <v>493</v>
      </c>
      <c r="R3" s="22" t="s">
        <v>502</v>
      </c>
      <c r="S3" s="5" t="s">
        <v>505</v>
      </c>
      <c r="T3" s="24"/>
      <c r="U3" s="24"/>
      <c r="AA3" s="972" t="s">
        <v>667</v>
      </c>
      <c r="AB3" s="972" t="s">
        <v>668</v>
      </c>
      <c r="AC3" s="972" t="s">
        <v>669</v>
      </c>
      <c r="AD3" s="972" t="s">
        <v>670</v>
      </c>
    </row>
    <row r="4" spans="1:30">
      <c r="A4" s="769"/>
      <c r="B4" s="770"/>
      <c r="C4" s="916"/>
      <c r="D4" s="916"/>
      <c r="E4" s="651"/>
      <c r="F4" s="917"/>
      <c r="G4" s="651"/>
      <c r="H4" s="652"/>
      <c r="I4" s="653">
        <f>IF(F4="",0,IF(F4="Fremdpersonal",VLOOKUP(D4,Tariftabellen!$T$3:$V$18,3,0),VLOOKUP(D4,Tariftabellen!$T$3:$V$18,2,0)))</f>
        <v>0</v>
      </c>
      <c r="J4" s="988" t="str">
        <f t="shared" ref="J4:J22" ca="1" si="0">IF(ISERROR(VLOOKUP(F4,INDIRECT("Tab_"&amp;E4),G4+1,0)),"",VLOOKUP(F4,INDIRECT("Tab_"&amp;E4),G4+2,0)*(1+$J$1))</f>
        <v/>
      </c>
      <c r="K4" s="776" t="str">
        <f t="shared" ref="K4:K22" ca="1" si="1">IF(AND($K$1&gt;0,H4&gt;0),$K$1,IF(ISERROR(VLOOKUP(F4,INDIRECT("Tab_"&amp;E4),2,0)),"",VLOOKUP(F4,INDIRECT("Tab_"&amp;E4),2,0)))</f>
        <v/>
      </c>
      <c r="L4" s="989">
        <f t="shared" ref="L4:L22" si="2">IF(F4&gt;0,J4*H4,0)</f>
        <v>0</v>
      </c>
      <c r="M4" s="778">
        <f>IF(OR(F4="Minijob",F4="Fremdpersonal",H4=0),0,($M$1*L4+('(A) AG-Anteil Soz.Vers.'!$C$8*$H4))*12)</f>
        <v>0</v>
      </c>
      <c r="N4" s="778">
        <f t="shared" ref="N4:N22" ca="1" si="3">IF(ISERROR(K4*L4),0,K4*L4)</f>
        <v>0</v>
      </c>
      <c r="O4" s="983">
        <f>IF(OR($F4="Minijob",$F4="Fremdpersonal",$H4=0),0,IF(($L4*12+$M4+$N4)&gt;'(A) AG-Anteil Soz.Vers.'!$C$33,'(A) AG-Anteil Soz.Vers.'!$C$33*$O$1,($L4*12+$M4+$N4)*$O$1))</f>
        <v>0</v>
      </c>
      <c r="P4" s="654">
        <f ca="1">IF($F4="Fremdpersonal",0,IF($F4="Minijob",$L4*12*'(A) AG-Anteil Soz.Vers.'!$C$30,IF(($L4*12+$M4+$N4)&gt;'(A) AG-Anteil Soz.Vers.'!$C$32,'(A) AG-Anteil Soz.Vers.'!$C$32*$P$1,($L4*12+$M4+$N4)*$P$1)))</f>
        <v>0</v>
      </c>
      <c r="Q4" s="1092">
        <f>IF(OR(F4="Minijob",F4="Fremdpersonal",$Q$1=0,H4=0),0,+$Q$1*(L4*12+SUM(M4,N4)))</f>
        <v>0</v>
      </c>
      <c r="R4" s="1091">
        <f t="shared" ref="R4:R22" si="4">IF(OR(F4="Minijob",F4="Fremdpersonal",$R$1=0,H4=0),0,+$R$1*L4*12)</f>
        <v>0</v>
      </c>
      <c r="S4" s="773">
        <f t="shared" ref="S4" ca="1" si="5">(L4*12+SUM(M4:R4))</f>
        <v>0</v>
      </c>
      <c r="T4" s="26"/>
      <c r="U4" s="26"/>
      <c r="AA4" s="973">
        <f>IF(OR($F4="Minijob",$F4="Honorarkraft",$H4=0),0,IF(($L4*12+$M4+$N4)&gt;'(A) AG-Anteil Soz.Vers.'!$C$33,'(A) AG-Anteil Soz.Vers.'!$C$33*$O$1,($L4*12+$M4+$N4)*$O$1))</f>
        <v>0</v>
      </c>
      <c r="AB4" s="973">
        <f ca="1">IF($F4="Honorarkraft",0,IF($F4="Minijob",$L4*12*'(A) AG-Anteil Soz.Vers.'!$C$30,IF(($L4*12+$M4+$N4)&gt;'(A) AG-Anteil Soz.Vers.'!$C$32,'(A) AG-Anteil Soz.Vers.'!$C$32*$P$1,($L4*12+$M4+$N4)*$P$1)))</f>
        <v>0</v>
      </c>
      <c r="AC4" s="974">
        <f>AA4-O4</f>
        <v>0</v>
      </c>
      <c r="AD4" s="974">
        <f ca="1">AB4-P4</f>
        <v>0</v>
      </c>
    </row>
    <row r="5" spans="1:30">
      <c r="A5" s="765"/>
      <c r="B5" s="8"/>
      <c r="C5" s="918"/>
      <c r="D5" s="918"/>
      <c r="E5" s="656"/>
      <c r="F5" s="919"/>
      <c r="G5" s="656"/>
      <c r="H5" s="657"/>
      <c r="I5" s="653">
        <f>IF(F5="",0,IF(F5="Fremdpersonal",VLOOKUP(D5,Tariftabellen!$T$3:$V$18,3,0),VLOOKUP(D5,Tariftabellen!$T$3:$V$18,2,0)))</f>
        <v>0</v>
      </c>
      <c r="J5" s="953" t="str">
        <f t="shared" ca="1" si="0"/>
        <v/>
      </c>
      <c r="K5" s="646" t="str">
        <f t="shared" ca="1" si="1"/>
        <v/>
      </c>
      <c r="L5" s="779">
        <f t="shared" si="2"/>
        <v>0</v>
      </c>
      <c r="M5" s="779">
        <f>IF(OR(F5="Minijob",F5="Fremdpersonal",H5=0),0,($M$1*L5+('(A) AG-Anteil Soz.Vers.'!$C$8*$H5))*12)</f>
        <v>0</v>
      </c>
      <c r="N5" s="779">
        <f t="shared" ca="1" si="3"/>
        <v>0</v>
      </c>
      <c r="O5" s="655">
        <f>IF(OR($F5="Minijob",$F5="Fremdpersonal",$H5=0),0,IF(($L5*12+$M5+$N5)&gt;'(A) AG-Anteil Soz.Vers.'!$C$33,'(A) AG-Anteil Soz.Vers.'!$C$33*$O$1,($L5*12+$M5+$N5)*$O$1))</f>
        <v>0</v>
      </c>
      <c r="P5" s="658">
        <f ca="1">IF($F5="Fremdpersonal",0,IF($F5="Minijob",$L5*12*'(A) AG-Anteil Soz.Vers.'!$C$30,IF(($L5*12+$M5+$N5)&gt;'(A) AG-Anteil Soz.Vers.'!$C$32,'(A) AG-Anteil Soz.Vers.'!$C$32*$P$1,($L5*12+$M5+$N5)*$P$1)))</f>
        <v>0</v>
      </c>
      <c r="Q5" s="554">
        <f t="shared" ref="Q5:Q22" si="6">IF(OR(F5="Minijob",F5="Fremdpersonal",$Q$1=0,H5=0),0,+$Q$1*(L5*12+SUM(M5,N5)))</f>
        <v>0</v>
      </c>
      <c r="R5" s="779">
        <f t="shared" si="4"/>
        <v>0</v>
      </c>
      <c r="S5" s="775">
        <f t="shared" ref="S5:S22" ca="1" si="7">(L5*12+SUM(M5:R5))</f>
        <v>0</v>
      </c>
      <c r="T5" s="26"/>
      <c r="U5" s="26"/>
      <c r="AA5" s="973">
        <f>IF(OR($F5="Minijob",$F5="Honorarkraft",$H5=0),0,IF(($L5*12+$M5+$N5)&gt;'(A) AG-Anteil Soz.Vers.'!$C$33,'(A) AG-Anteil Soz.Vers.'!$C$33*$O$1,($L5*12+$M5+$N5)*$O$1))</f>
        <v>0</v>
      </c>
      <c r="AB5" s="973">
        <f ca="1">IF($F5="Honorarkraft",0,IF($F5="Minijob",$L5*12*'(A) AG-Anteil Soz.Vers.'!$C$30,IF(($L5*12+$M5+$N5)&gt;'(A) AG-Anteil Soz.Vers.'!$C$32,'(A) AG-Anteil Soz.Vers.'!$C$32*$P$1,($L5*12+$M5+$N5)*$P$1)))</f>
        <v>0</v>
      </c>
      <c r="AC5" s="974">
        <f t="shared" ref="AC5:AC22" si="8">AA5-O5</f>
        <v>0</v>
      </c>
      <c r="AD5" s="974">
        <f t="shared" ref="AD5:AD22" ca="1" si="9">AB5-P5</f>
        <v>0</v>
      </c>
    </row>
    <row r="6" spans="1:30">
      <c r="A6" s="765"/>
      <c r="B6" s="8"/>
      <c r="C6" s="918"/>
      <c r="D6" s="918"/>
      <c r="E6" s="656"/>
      <c r="F6" s="919"/>
      <c r="G6" s="656"/>
      <c r="H6" s="657"/>
      <c r="I6" s="653">
        <f>IF(F6="",0,IF(F6="Fremdpersonal",VLOOKUP(D6,Tariftabellen!$T$3:$V$18,3,0),VLOOKUP(D6,Tariftabellen!$T$3:$V$18,2,0)))</f>
        <v>0</v>
      </c>
      <c r="J6" s="953" t="str">
        <f t="shared" ca="1" si="0"/>
        <v/>
      </c>
      <c r="K6" s="646" t="str">
        <f t="shared" ca="1" si="1"/>
        <v/>
      </c>
      <c r="L6" s="779">
        <f t="shared" si="2"/>
        <v>0</v>
      </c>
      <c r="M6" s="779">
        <f>IF(OR(F6="Minijob",F6="Fremdpersonal",H6=0),0,($M$1*L6+('(A) AG-Anteil Soz.Vers.'!$C$8*$H6))*12)</f>
        <v>0</v>
      </c>
      <c r="N6" s="779">
        <f t="shared" ca="1" si="3"/>
        <v>0</v>
      </c>
      <c r="O6" s="655">
        <f>IF(OR($F6="Minijob",$F6="Fremdpersonal",$H6=0),0,IF(($L6*12+$M6+$N6)&gt;'(A) AG-Anteil Soz.Vers.'!$C$33,'(A) AG-Anteil Soz.Vers.'!$C$33*$O$1,($L6*12+$M6+$N6)*$O$1))</f>
        <v>0</v>
      </c>
      <c r="P6" s="658">
        <f ca="1">IF($F6="Fremdpersonal",0,IF($F6="Minijob",$L6*12*'(A) AG-Anteil Soz.Vers.'!$C$30,IF(($L6*12+$M6+$N6)&gt;'(A) AG-Anteil Soz.Vers.'!$C$32,'(A) AG-Anteil Soz.Vers.'!$C$32*$P$1,($L6*12+$M6+$N6)*$P$1)))</f>
        <v>0</v>
      </c>
      <c r="Q6" s="554">
        <f t="shared" si="6"/>
        <v>0</v>
      </c>
      <c r="R6" s="779">
        <f t="shared" si="4"/>
        <v>0</v>
      </c>
      <c r="S6" s="775">
        <f t="shared" ca="1" si="7"/>
        <v>0</v>
      </c>
      <c r="T6" s="26"/>
      <c r="U6" s="26"/>
      <c r="AA6" s="973">
        <f>IF(OR($F6="Minijob",$F6="Honorarkraft",$H6=0),0,IF(($L6*12+$M6+$N6)&gt;'(A) AG-Anteil Soz.Vers.'!$C$33,'(A) AG-Anteil Soz.Vers.'!$C$33*$O$1,($L6*12+$M6+$N6)*$O$1))</f>
        <v>0</v>
      </c>
      <c r="AB6" s="973">
        <f ca="1">IF($F6="Honorarkraft",0,IF($F6="Minijob",$L6*12*'(A) AG-Anteil Soz.Vers.'!$C$30,IF(($L6*12+$M6+$N6)&gt;'(A) AG-Anteil Soz.Vers.'!$C$32,'(A) AG-Anteil Soz.Vers.'!$C$32*$P$1,($L6*12+$M6+$N6)*$P$1)))</f>
        <v>0</v>
      </c>
      <c r="AC6" s="974">
        <f t="shared" si="8"/>
        <v>0</v>
      </c>
      <c r="AD6" s="974">
        <f t="shared" ca="1" si="9"/>
        <v>0</v>
      </c>
    </row>
    <row r="7" spans="1:30">
      <c r="A7" s="765"/>
      <c r="B7" s="8"/>
      <c r="C7" s="918"/>
      <c r="D7" s="918"/>
      <c r="E7" s="656"/>
      <c r="F7" s="919"/>
      <c r="G7" s="656"/>
      <c r="H7" s="657"/>
      <c r="I7" s="653">
        <f>IF(F7="",0,IF(F7="Fremdpersonal",VLOOKUP(D7,Tariftabellen!$T$3:$V$18,3,0),VLOOKUP(D7,Tariftabellen!$T$3:$V$18,2,0)))</f>
        <v>0</v>
      </c>
      <c r="J7" s="953" t="str">
        <f t="shared" ca="1" si="0"/>
        <v/>
      </c>
      <c r="K7" s="646" t="str">
        <f t="shared" ca="1" si="1"/>
        <v/>
      </c>
      <c r="L7" s="779">
        <f t="shared" si="2"/>
        <v>0</v>
      </c>
      <c r="M7" s="779">
        <f>IF(OR(F7="Minijob",F7="Fremdpersonal",H7=0),0,($M$1*L7+('(A) AG-Anteil Soz.Vers.'!$C$8*$H7))*12)</f>
        <v>0</v>
      </c>
      <c r="N7" s="779">
        <f t="shared" ca="1" si="3"/>
        <v>0</v>
      </c>
      <c r="O7" s="655">
        <f>IF(OR($F7="Minijob",$F7="Fremdpersonal",$H7=0),0,IF(($L7*12+$M7+$N7)&gt;'(A) AG-Anteil Soz.Vers.'!$C$33,'(A) AG-Anteil Soz.Vers.'!$C$33*$O$1,($L7*12+$M7+$N7)*$O$1))</f>
        <v>0</v>
      </c>
      <c r="P7" s="658">
        <f ca="1">IF($F7="Fremdpersonal",0,IF($F7="Minijob",$L7*12*'(A) AG-Anteil Soz.Vers.'!$C$30,IF(($L7*12+$M7+$N7)&gt;'(A) AG-Anteil Soz.Vers.'!$C$32,'(A) AG-Anteil Soz.Vers.'!$C$32*$P$1,($L7*12+$M7+$N7)*$P$1)))</f>
        <v>0</v>
      </c>
      <c r="Q7" s="554">
        <f t="shared" si="6"/>
        <v>0</v>
      </c>
      <c r="R7" s="779">
        <f t="shared" si="4"/>
        <v>0</v>
      </c>
      <c r="S7" s="775">
        <f t="shared" ca="1" si="7"/>
        <v>0</v>
      </c>
      <c r="T7" s="26"/>
      <c r="U7" s="26"/>
      <c r="AA7" s="973">
        <f>IF(OR($F7="Minijob",$F7="Honorarkraft",$H7=0),0,IF(($L7*12+$M7+$N7)&gt;'(A) AG-Anteil Soz.Vers.'!$C$33,'(A) AG-Anteil Soz.Vers.'!$C$33*$O$1,($L7*12+$M7+$N7)*$O$1))</f>
        <v>0</v>
      </c>
      <c r="AB7" s="973">
        <f ca="1">IF($F7="Honorarkraft",0,IF($F7="Minijob",$L7*12*'(A) AG-Anteil Soz.Vers.'!$C$30,IF(($L7*12+$M7+$N7)&gt;'(A) AG-Anteil Soz.Vers.'!$C$32,'(A) AG-Anteil Soz.Vers.'!$C$32*$P$1,($L7*12+$M7+$N7)*$P$1)))</f>
        <v>0</v>
      </c>
      <c r="AC7" s="974">
        <f t="shared" si="8"/>
        <v>0</v>
      </c>
      <c r="AD7" s="974">
        <f t="shared" ca="1" si="9"/>
        <v>0</v>
      </c>
    </row>
    <row r="8" spans="1:30">
      <c r="A8" s="765"/>
      <c r="B8" s="8"/>
      <c r="C8" s="918"/>
      <c r="D8" s="918"/>
      <c r="E8" s="656"/>
      <c r="F8" s="919"/>
      <c r="G8" s="656"/>
      <c r="H8" s="657"/>
      <c r="I8" s="653">
        <f>IF(F8="",0,IF(F8="Fremdpersonal",VLOOKUP(D8,Tariftabellen!$T$3:$V$18,3,0),VLOOKUP(D8,Tariftabellen!$T$3:$V$18,2,0)))</f>
        <v>0</v>
      </c>
      <c r="J8" s="953" t="str">
        <f t="shared" ca="1" si="0"/>
        <v/>
      </c>
      <c r="K8" s="646" t="str">
        <f t="shared" ca="1" si="1"/>
        <v/>
      </c>
      <c r="L8" s="779">
        <f t="shared" si="2"/>
        <v>0</v>
      </c>
      <c r="M8" s="779">
        <f>IF(OR(F8="Minijob",F8="Fremdpersonal",H8=0),0,($M$1*L8+('(A) AG-Anteil Soz.Vers.'!$C$8*$H8))*12)</f>
        <v>0</v>
      </c>
      <c r="N8" s="779">
        <f t="shared" ca="1" si="3"/>
        <v>0</v>
      </c>
      <c r="O8" s="655">
        <f>IF(OR($F8="Minijob",$F8="Fremdpersonal",$H8=0),0,IF(($L8*12+$M8+$N8)&gt;'(A) AG-Anteil Soz.Vers.'!$C$33,'(A) AG-Anteil Soz.Vers.'!$C$33*$O$1,($L8*12+$M8+$N8)*$O$1))</f>
        <v>0</v>
      </c>
      <c r="P8" s="658">
        <f ca="1">IF($F8="Fremdpersonal",0,IF($F8="Minijob",$L8*12*'(A) AG-Anteil Soz.Vers.'!$C$30,IF(($L8*12+$M8+$N8)&gt;'(A) AG-Anteil Soz.Vers.'!$C$32,'(A) AG-Anteil Soz.Vers.'!$C$32*$P$1,($L8*12+$M8+$N8)*$P$1)))</f>
        <v>0</v>
      </c>
      <c r="Q8" s="554">
        <f t="shared" si="6"/>
        <v>0</v>
      </c>
      <c r="R8" s="779">
        <f t="shared" si="4"/>
        <v>0</v>
      </c>
      <c r="S8" s="775">
        <f t="shared" ca="1" si="7"/>
        <v>0</v>
      </c>
      <c r="T8" s="26"/>
      <c r="U8" s="26"/>
      <c r="AA8" s="973">
        <f>IF(OR($F8="Minijob",$F8="Honorarkraft",$H8=0),0,IF(($L8*12+$M8+$N8)&gt;'(A) AG-Anteil Soz.Vers.'!$C$33,'(A) AG-Anteil Soz.Vers.'!$C$33*$O$1,($L8*12+$M8+$N8)*$O$1))</f>
        <v>0</v>
      </c>
      <c r="AB8" s="973">
        <f ca="1">IF($F8="Honorarkraft",0,IF($F8="Minijob",$L8*12*'(A) AG-Anteil Soz.Vers.'!$C$30,IF(($L8*12+$M8+$N8)&gt;'(A) AG-Anteil Soz.Vers.'!$C$32,'(A) AG-Anteil Soz.Vers.'!$C$32*$P$1,($L8*12+$M8+$N8)*$P$1)))</f>
        <v>0</v>
      </c>
      <c r="AC8" s="974">
        <f t="shared" si="8"/>
        <v>0</v>
      </c>
      <c r="AD8" s="974">
        <f t="shared" ca="1" si="9"/>
        <v>0</v>
      </c>
    </row>
    <row r="9" spans="1:30">
      <c r="A9" s="765"/>
      <c r="B9" s="8"/>
      <c r="C9" s="918"/>
      <c r="D9" s="918"/>
      <c r="E9" s="656"/>
      <c r="F9" s="919"/>
      <c r="G9" s="656"/>
      <c r="H9" s="657"/>
      <c r="I9" s="653">
        <f>IF(F9="",0,IF(F9="Fremdpersonal",VLOOKUP(D9,Tariftabellen!$T$3:$V$18,3,0),VLOOKUP(D9,Tariftabellen!$T$3:$V$18,2,0)))</f>
        <v>0</v>
      </c>
      <c r="J9" s="953" t="str">
        <f t="shared" ca="1" si="0"/>
        <v/>
      </c>
      <c r="K9" s="646" t="str">
        <f t="shared" ca="1" si="1"/>
        <v/>
      </c>
      <c r="L9" s="779">
        <f t="shared" si="2"/>
        <v>0</v>
      </c>
      <c r="M9" s="779">
        <f>IF(OR(F9="Minijob",F9="Fremdpersonal",H9=0),0,($M$1*L9+('(A) AG-Anteil Soz.Vers.'!$C$8*$H9))*12)</f>
        <v>0</v>
      </c>
      <c r="N9" s="779">
        <f t="shared" ca="1" si="3"/>
        <v>0</v>
      </c>
      <c r="O9" s="655">
        <f>IF(OR($F9="Minijob",$F9="Fremdpersonal",$H9=0),0,IF(($L9*12+$M9+$N9)&gt;'(A) AG-Anteil Soz.Vers.'!$C$33,'(A) AG-Anteil Soz.Vers.'!$C$33*$O$1,($L9*12+$M9+$N9)*$O$1))</f>
        <v>0</v>
      </c>
      <c r="P9" s="658">
        <f ca="1">IF($F9="Fremdpersonal",0,IF($F9="Minijob",$L9*12*'(A) AG-Anteil Soz.Vers.'!$C$30,IF(($L9*12+$M9+$N9)&gt;'(A) AG-Anteil Soz.Vers.'!$C$32,'(A) AG-Anteil Soz.Vers.'!$C$32*$P$1,($L9*12+$M9+$N9)*$P$1)))</f>
        <v>0</v>
      </c>
      <c r="Q9" s="554">
        <f t="shared" si="6"/>
        <v>0</v>
      </c>
      <c r="R9" s="779">
        <f t="shared" si="4"/>
        <v>0</v>
      </c>
      <c r="S9" s="775">
        <f t="shared" ca="1" si="7"/>
        <v>0</v>
      </c>
      <c r="T9" s="26"/>
      <c r="U9" s="26"/>
      <c r="AA9" s="973">
        <f>IF(OR($F9="Minijob",$F9="Honorarkraft",$H9=0),0,IF(($L9*12+$M9+$N9)&gt;'(A) AG-Anteil Soz.Vers.'!$C$33,'(A) AG-Anteil Soz.Vers.'!$C$33*$O$1,($L9*12+$M9+$N9)*$O$1))</f>
        <v>0</v>
      </c>
      <c r="AB9" s="973">
        <f ca="1">IF($F9="Honorarkraft",0,IF($F9="Minijob",$L9*12*'(A) AG-Anteil Soz.Vers.'!$C$30,IF(($L9*12+$M9+$N9)&gt;'(A) AG-Anteil Soz.Vers.'!$C$32,'(A) AG-Anteil Soz.Vers.'!$C$32*$P$1,($L9*12+$M9+$N9)*$P$1)))</f>
        <v>0</v>
      </c>
      <c r="AC9" s="974">
        <f t="shared" si="8"/>
        <v>0</v>
      </c>
      <c r="AD9" s="974">
        <f t="shared" ca="1" si="9"/>
        <v>0</v>
      </c>
    </row>
    <row r="10" spans="1:30">
      <c r="A10" s="765"/>
      <c r="B10" s="8"/>
      <c r="C10" s="918"/>
      <c r="D10" s="918"/>
      <c r="E10" s="656"/>
      <c r="F10" s="919"/>
      <c r="G10" s="656"/>
      <c r="H10" s="657"/>
      <c r="I10" s="653">
        <f>IF(F10="",0,IF(F10="Fremdpersonal",VLOOKUP(D10,Tariftabellen!$T$3:$V$18,3,0),VLOOKUP(D10,Tariftabellen!$T$3:$V$18,2,0)))</f>
        <v>0</v>
      </c>
      <c r="J10" s="953" t="str">
        <f t="shared" ca="1" si="0"/>
        <v/>
      </c>
      <c r="K10" s="646" t="str">
        <f t="shared" ca="1" si="1"/>
        <v/>
      </c>
      <c r="L10" s="779">
        <f t="shared" si="2"/>
        <v>0</v>
      </c>
      <c r="M10" s="779">
        <f>IF(OR(F10="Minijob",F10="Fremdpersonal",H10=0),0,($M$1*L10+('(A) AG-Anteil Soz.Vers.'!$C$8*$H10))*12)</f>
        <v>0</v>
      </c>
      <c r="N10" s="779">
        <f t="shared" ca="1" si="3"/>
        <v>0</v>
      </c>
      <c r="O10" s="655">
        <f>IF(OR($F10="Minijob",$F10="Fremdpersonal",$H10=0),0,IF(($L10*12+$M10+$N10)&gt;'(A) AG-Anteil Soz.Vers.'!$C$33,'(A) AG-Anteil Soz.Vers.'!$C$33*$O$1,($L10*12+$M10+$N10)*$O$1))</f>
        <v>0</v>
      </c>
      <c r="P10" s="658">
        <f ca="1">IF($F10="Fremdpersonal",0,IF($F10="Minijob",$L10*12*'(A) AG-Anteil Soz.Vers.'!$C$30,IF(($L10*12+$M10+$N10)&gt;'(A) AG-Anteil Soz.Vers.'!$C$32,'(A) AG-Anteil Soz.Vers.'!$C$32*$P$1,($L10*12+$M10+$N10)*$P$1)))</f>
        <v>0</v>
      </c>
      <c r="Q10" s="554">
        <f t="shared" si="6"/>
        <v>0</v>
      </c>
      <c r="R10" s="779">
        <f t="shared" si="4"/>
        <v>0</v>
      </c>
      <c r="S10" s="775">
        <f t="shared" ca="1" si="7"/>
        <v>0</v>
      </c>
      <c r="T10" s="26"/>
      <c r="U10" s="26"/>
      <c r="AA10" s="973">
        <f>IF(OR($F10="Minijob",$F10="Honorarkraft",$H10=0),0,IF(($L10*12+$M10+$N10)&gt;'(A) AG-Anteil Soz.Vers.'!$C$33,'(A) AG-Anteil Soz.Vers.'!$C$33*$O$1,($L10*12+$M10+$N10)*$O$1))</f>
        <v>0</v>
      </c>
      <c r="AB10" s="973">
        <f ca="1">IF($F10="Honorarkraft",0,IF($F10="Minijob",$L10*12*'(A) AG-Anteil Soz.Vers.'!$C$30,IF(($L10*12+$M10+$N10)&gt;'(A) AG-Anteil Soz.Vers.'!$C$32,'(A) AG-Anteil Soz.Vers.'!$C$32*$P$1,($L10*12+$M10+$N10)*$P$1)))</f>
        <v>0</v>
      </c>
      <c r="AC10" s="974">
        <f t="shared" si="8"/>
        <v>0</v>
      </c>
      <c r="AD10" s="974">
        <f t="shared" ca="1" si="9"/>
        <v>0</v>
      </c>
    </row>
    <row r="11" spans="1:30">
      <c r="A11" s="765"/>
      <c r="B11" s="8"/>
      <c r="C11" s="918"/>
      <c r="D11" s="918"/>
      <c r="E11" s="656"/>
      <c r="F11" s="919"/>
      <c r="G11" s="656"/>
      <c r="H11" s="657"/>
      <c r="I11" s="653">
        <f>IF(F11="",0,IF(F11="Fremdpersonal",VLOOKUP(D11,Tariftabellen!$T$3:$V$18,3,0),VLOOKUP(D11,Tariftabellen!$T$3:$V$18,2,0)))</f>
        <v>0</v>
      </c>
      <c r="J11" s="953" t="str">
        <f t="shared" ca="1" si="0"/>
        <v/>
      </c>
      <c r="K11" s="646" t="str">
        <f t="shared" ca="1" si="1"/>
        <v/>
      </c>
      <c r="L11" s="779">
        <f t="shared" si="2"/>
        <v>0</v>
      </c>
      <c r="M11" s="779">
        <f>IF(OR(F11="Minijob",F11="Fremdpersonal",H11=0),0,($M$1*L11+('(A) AG-Anteil Soz.Vers.'!$C$8*$H11))*12)</f>
        <v>0</v>
      </c>
      <c r="N11" s="779">
        <f t="shared" ca="1" si="3"/>
        <v>0</v>
      </c>
      <c r="O11" s="655">
        <f>IF(OR($F11="Minijob",$F11="Fremdpersonal",$H11=0),0,IF(($L11*12+$M11+$N11)&gt;'(A) AG-Anteil Soz.Vers.'!$C$33,'(A) AG-Anteil Soz.Vers.'!$C$33*$O$1,($L11*12+$M11+$N11)*$O$1))</f>
        <v>0</v>
      </c>
      <c r="P11" s="658">
        <f ca="1">IF($F11="Fremdpersonal",0,IF($F11="Minijob",$L11*12*'(A) AG-Anteil Soz.Vers.'!$C$30,IF(($L11*12+$M11+$N11)&gt;'(A) AG-Anteil Soz.Vers.'!$C$32,'(A) AG-Anteil Soz.Vers.'!$C$32*$P$1,($L11*12+$M11+$N11)*$P$1)))</f>
        <v>0</v>
      </c>
      <c r="Q11" s="554">
        <f t="shared" si="6"/>
        <v>0</v>
      </c>
      <c r="R11" s="779">
        <f t="shared" si="4"/>
        <v>0</v>
      </c>
      <c r="S11" s="775">
        <f t="shared" ca="1" si="7"/>
        <v>0</v>
      </c>
      <c r="T11" s="26"/>
      <c r="U11" s="26"/>
      <c r="AA11" s="973">
        <f>IF(OR($F11="Minijob",$F11="Honorarkraft",$H11=0),0,IF(($L11*12+$M11+$N11)&gt;'(A) AG-Anteil Soz.Vers.'!$C$33,'(A) AG-Anteil Soz.Vers.'!$C$33*$O$1,($L11*12+$M11+$N11)*$O$1))</f>
        <v>0</v>
      </c>
      <c r="AB11" s="973">
        <f ca="1">IF($F11="Honorarkraft",0,IF($F11="Minijob",$L11*12*'(A) AG-Anteil Soz.Vers.'!$C$30,IF(($L11*12+$M11+$N11)&gt;'(A) AG-Anteil Soz.Vers.'!$C$32,'(A) AG-Anteil Soz.Vers.'!$C$32*$P$1,($L11*12+$M11+$N11)*$P$1)))</f>
        <v>0</v>
      </c>
      <c r="AC11" s="974">
        <f t="shared" si="8"/>
        <v>0</v>
      </c>
      <c r="AD11" s="974">
        <f t="shared" ca="1" si="9"/>
        <v>0</v>
      </c>
    </row>
    <row r="12" spans="1:30">
      <c r="A12" s="765"/>
      <c r="B12" s="8"/>
      <c r="C12" s="918"/>
      <c r="D12" s="918"/>
      <c r="E12" s="656"/>
      <c r="F12" s="919"/>
      <c r="G12" s="656"/>
      <c r="H12" s="657"/>
      <c r="I12" s="653">
        <f>IF(F12="",0,IF(F12="Fremdpersonal",VLOOKUP(D12,Tariftabellen!$T$3:$V$18,3,0),VLOOKUP(D12,Tariftabellen!$T$3:$V$18,2,0)))</f>
        <v>0</v>
      </c>
      <c r="J12" s="953" t="str">
        <f t="shared" ca="1" si="0"/>
        <v/>
      </c>
      <c r="K12" s="646" t="str">
        <f t="shared" ca="1" si="1"/>
        <v/>
      </c>
      <c r="L12" s="779">
        <f t="shared" si="2"/>
        <v>0</v>
      </c>
      <c r="M12" s="779">
        <f>IF(OR(F12="Minijob",F12="Fremdpersonal",H12=0),0,($M$1*L12+('(A) AG-Anteil Soz.Vers.'!$C$8*$H12))*12)</f>
        <v>0</v>
      </c>
      <c r="N12" s="779">
        <f t="shared" ca="1" si="3"/>
        <v>0</v>
      </c>
      <c r="O12" s="655">
        <f>IF(OR($F12="Minijob",$F12="Fremdpersonal",$H12=0),0,IF(($L12*12+$M12+$N12)&gt;'(A) AG-Anteil Soz.Vers.'!$C$33,'(A) AG-Anteil Soz.Vers.'!$C$33*$O$1,($L12*12+$M12+$N12)*$O$1))</f>
        <v>0</v>
      </c>
      <c r="P12" s="658">
        <f ca="1">IF($F12="Fremdpersonal",0,IF($F12="Minijob",$L12*12*'(A) AG-Anteil Soz.Vers.'!$C$30,IF(($L12*12+$M12+$N12)&gt;'(A) AG-Anteil Soz.Vers.'!$C$32,'(A) AG-Anteil Soz.Vers.'!$C$32*$P$1,($L12*12+$M12+$N12)*$P$1)))</f>
        <v>0</v>
      </c>
      <c r="Q12" s="554">
        <f t="shared" si="6"/>
        <v>0</v>
      </c>
      <c r="R12" s="779">
        <f t="shared" si="4"/>
        <v>0</v>
      </c>
      <c r="S12" s="775">
        <f t="shared" ca="1" si="7"/>
        <v>0</v>
      </c>
      <c r="T12" s="26"/>
      <c r="U12" s="26"/>
      <c r="AA12" s="973">
        <f>IF(OR($F12="Minijob",$F12="Honorarkraft",$H12=0),0,IF(($L12*12+$M12+$N12)&gt;'(A) AG-Anteil Soz.Vers.'!$C$33,'(A) AG-Anteil Soz.Vers.'!$C$33*$O$1,($L12*12+$M12+$N12)*$O$1))</f>
        <v>0</v>
      </c>
      <c r="AB12" s="973">
        <f ca="1">IF($F12="Honorarkraft",0,IF($F12="Minijob",$L12*12*'(A) AG-Anteil Soz.Vers.'!$C$30,IF(($L12*12+$M12+$N12)&gt;'(A) AG-Anteil Soz.Vers.'!$C$32,'(A) AG-Anteil Soz.Vers.'!$C$32*$P$1,($L12*12+$M12+$N12)*$P$1)))</f>
        <v>0</v>
      </c>
      <c r="AC12" s="974">
        <f t="shared" si="8"/>
        <v>0</v>
      </c>
      <c r="AD12" s="974">
        <f t="shared" ca="1" si="9"/>
        <v>0</v>
      </c>
    </row>
    <row r="13" spans="1:30">
      <c r="A13" s="765"/>
      <c r="B13" s="8"/>
      <c r="C13" s="918"/>
      <c r="D13" s="918"/>
      <c r="E13" s="656"/>
      <c r="F13" s="919"/>
      <c r="G13" s="656"/>
      <c r="H13" s="657"/>
      <c r="I13" s="653">
        <f>IF(F13="",0,IF(F13="Fremdpersonal",VLOOKUP(D13,Tariftabellen!$T$3:$V$18,3,0),VLOOKUP(D13,Tariftabellen!$T$3:$V$18,2,0)))</f>
        <v>0</v>
      </c>
      <c r="J13" s="953" t="str">
        <f t="shared" ca="1" si="0"/>
        <v/>
      </c>
      <c r="K13" s="646" t="str">
        <f t="shared" ca="1" si="1"/>
        <v/>
      </c>
      <c r="L13" s="779">
        <f t="shared" si="2"/>
        <v>0</v>
      </c>
      <c r="M13" s="779">
        <f>IF(OR(F13="Minijob",F13="Fremdpersonal",H13=0),0,($M$1*L13+('(A) AG-Anteil Soz.Vers.'!$C$8*$H13))*12)</f>
        <v>0</v>
      </c>
      <c r="N13" s="779">
        <f t="shared" ca="1" si="3"/>
        <v>0</v>
      </c>
      <c r="O13" s="655">
        <f>IF(OR($F13="Minijob",$F13="Fremdpersonal",$H13=0),0,IF(($L13*12+$M13+$N13)&gt;'(A) AG-Anteil Soz.Vers.'!$C$33,'(A) AG-Anteil Soz.Vers.'!$C$33*$O$1,($L13*12+$M13+$N13)*$O$1))</f>
        <v>0</v>
      </c>
      <c r="P13" s="658">
        <f ca="1">IF($F13="Fremdpersonal",0,IF($F13="Minijob",$L13*12*'(A) AG-Anteil Soz.Vers.'!$C$30,IF(($L13*12+$M13+$N13)&gt;'(A) AG-Anteil Soz.Vers.'!$C$32,'(A) AG-Anteil Soz.Vers.'!$C$32*$P$1,($L13*12+$M13+$N13)*$P$1)))</f>
        <v>0</v>
      </c>
      <c r="Q13" s="554">
        <f t="shared" si="6"/>
        <v>0</v>
      </c>
      <c r="R13" s="779">
        <f t="shared" si="4"/>
        <v>0</v>
      </c>
      <c r="S13" s="775">
        <f t="shared" ca="1" si="7"/>
        <v>0</v>
      </c>
      <c r="T13" s="26"/>
      <c r="U13" s="26"/>
      <c r="AA13" s="973">
        <f>IF(OR($F13="Minijob",$F13="Honorarkraft",$H13=0),0,IF(($L13*12+$M13+$N13)&gt;'(A) AG-Anteil Soz.Vers.'!$C$33,'(A) AG-Anteil Soz.Vers.'!$C$33*$O$1,($L13*12+$M13+$N13)*$O$1))</f>
        <v>0</v>
      </c>
      <c r="AB13" s="973">
        <f ca="1">IF($F13="Honorarkraft",0,IF($F13="Minijob",$L13*12*'(A) AG-Anteil Soz.Vers.'!$C$30,IF(($L13*12+$M13+$N13)&gt;'(A) AG-Anteil Soz.Vers.'!$C$32,'(A) AG-Anteil Soz.Vers.'!$C$32*$P$1,($L13*12+$M13+$N13)*$P$1)))</f>
        <v>0</v>
      </c>
      <c r="AC13" s="974">
        <f t="shared" si="8"/>
        <v>0</v>
      </c>
      <c r="AD13" s="974">
        <f t="shared" ca="1" si="9"/>
        <v>0</v>
      </c>
    </row>
    <row r="14" spans="1:30">
      <c r="A14" s="765"/>
      <c r="B14" s="8"/>
      <c r="C14" s="918"/>
      <c r="D14" s="918"/>
      <c r="E14" s="656"/>
      <c r="F14" s="919"/>
      <c r="G14" s="656"/>
      <c r="H14" s="657"/>
      <c r="I14" s="653">
        <f>IF(F14="",0,IF(F14="Fremdpersonal",VLOOKUP(D14,Tariftabellen!$T$3:$V$18,3,0),VLOOKUP(D14,Tariftabellen!$T$3:$V$18,2,0)))</f>
        <v>0</v>
      </c>
      <c r="J14" s="953" t="str">
        <f t="shared" ca="1" si="0"/>
        <v/>
      </c>
      <c r="K14" s="646" t="str">
        <f t="shared" ca="1" si="1"/>
        <v/>
      </c>
      <c r="L14" s="779">
        <f t="shared" si="2"/>
        <v>0</v>
      </c>
      <c r="M14" s="779">
        <f>IF(OR(F14="Minijob",F14="Fremdpersonal",H14=0),0,($M$1*L14+('(A) AG-Anteil Soz.Vers.'!$C$8*$H14))*12)</f>
        <v>0</v>
      </c>
      <c r="N14" s="779">
        <f t="shared" ca="1" si="3"/>
        <v>0</v>
      </c>
      <c r="O14" s="655">
        <f>IF(OR($F14="Minijob",$F14="Fremdpersonal",$H14=0),0,IF(($L14*12+$M14+$N14)&gt;'(A) AG-Anteil Soz.Vers.'!$C$33,'(A) AG-Anteil Soz.Vers.'!$C$33*$O$1,($L14*12+$M14+$N14)*$O$1))</f>
        <v>0</v>
      </c>
      <c r="P14" s="658">
        <f ca="1">IF($F14="Fremdpersonal",0,IF($F14="Minijob",$L14*12*'(A) AG-Anteil Soz.Vers.'!$C$30,IF(($L14*12+$M14+$N14)&gt;'(A) AG-Anteil Soz.Vers.'!$C$32,'(A) AG-Anteil Soz.Vers.'!$C$32*$P$1,($L14*12+$M14+$N14)*$P$1)))</f>
        <v>0</v>
      </c>
      <c r="Q14" s="554">
        <f t="shared" si="6"/>
        <v>0</v>
      </c>
      <c r="R14" s="779">
        <f t="shared" si="4"/>
        <v>0</v>
      </c>
      <c r="S14" s="775">
        <f t="shared" ca="1" si="7"/>
        <v>0</v>
      </c>
      <c r="T14" s="26"/>
      <c r="U14" s="26"/>
      <c r="AA14" s="973">
        <f>IF(OR($F14="Minijob",$F14="Honorarkraft",$H14=0),0,IF(($L14*12+$M14+$N14)&gt;'(A) AG-Anteil Soz.Vers.'!$C$33,'(A) AG-Anteil Soz.Vers.'!$C$33*$O$1,($L14*12+$M14+$N14)*$O$1))</f>
        <v>0</v>
      </c>
      <c r="AB14" s="973">
        <f ca="1">IF($F14="Honorarkraft",0,IF($F14="Minijob",$L14*12*'(A) AG-Anteil Soz.Vers.'!$C$30,IF(($L14*12+$M14+$N14)&gt;'(A) AG-Anteil Soz.Vers.'!$C$32,'(A) AG-Anteil Soz.Vers.'!$C$32*$P$1,($L14*12+$M14+$N14)*$P$1)))</f>
        <v>0</v>
      </c>
      <c r="AC14" s="974">
        <f t="shared" si="8"/>
        <v>0</v>
      </c>
      <c r="AD14" s="974">
        <f t="shared" ca="1" si="9"/>
        <v>0</v>
      </c>
    </row>
    <row r="15" spans="1:30">
      <c r="A15" s="765"/>
      <c r="B15" s="8"/>
      <c r="C15" s="918"/>
      <c r="D15" s="918"/>
      <c r="E15" s="656"/>
      <c r="F15" s="919"/>
      <c r="G15" s="656"/>
      <c r="H15" s="657"/>
      <c r="I15" s="653">
        <f>IF(F15="",0,IF(F15="Fremdpersonal",VLOOKUP(D15,Tariftabellen!$T$3:$V$18,3,0),VLOOKUP(D15,Tariftabellen!$T$3:$V$18,2,0)))</f>
        <v>0</v>
      </c>
      <c r="J15" s="953" t="str">
        <f t="shared" ca="1" si="0"/>
        <v/>
      </c>
      <c r="K15" s="646" t="str">
        <f t="shared" ca="1" si="1"/>
        <v/>
      </c>
      <c r="L15" s="779">
        <f t="shared" si="2"/>
        <v>0</v>
      </c>
      <c r="M15" s="779">
        <f>IF(OR(F15="Minijob",F15="Fremdpersonal",H15=0),0,($M$1*L15+('(A) AG-Anteil Soz.Vers.'!$C$8*$H15))*12)</f>
        <v>0</v>
      </c>
      <c r="N15" s="779">
        <f t="shared" ca="1" si="3"/>
        <v>0</v>
      </c>
      <c r="O15" s="655">
        <f>IF(OR($F15="Minijob",$F15="Fremdpersonal",$H15=0),0,IF(($L15*12+$M15+$N15)&gt;'(A) AG-Anteil Soz.Vers.'!$C$33,'(A) AG-Anteil Soz.Vers.'!$C$33*$O$1,($L15*12+$M15+$N15)*$O$1))</f>
        <v>0</v>
      </c>
      <c r="P15" s="658">
        <f ca="1">IF($F15="Fremdpersonal",0,IF($F15="Minijob",$L15*12*'(A) AG-Anteil Soz.Vers.'!$C$30,IF(($L15*12+$M15+$N15)&gt;'(A) AG-Anteil Soz.Vers.'!$C$32,'(A) AG-Anteil Soz.Vers.'!$C$32*$P$1,($L15*12+$M15+$N15)*$P$1)))</f>
        <v>0</v>
      </c>
      <c r="Q15" s="554">
        <f t="shared" si="6"/>
        <v>0</v>
      </c>
      <c r="R15" s="779">
        <f t="shared" si="4"/>
        <v>0</v>
      </c>
      <c r="S15" s="775">
        <f t="shared" ca="1" si="7"/>
        <v>0</v>
      </c>
      <c r="T15" s="26"/>
      <c r="U15" s="26"/>
      <c r="AA15" s="973">
        <f>IF(OR($F15="Minijob",$F15="Honorarkraft",$H15=0),0,IF(($L15*12+$M15+$N15)&gt;'(A) AG-Anteil Soz.Vers.'!$C$33,'(A) AG-Anteil Soz.Vers.'!$C$33*$O$1,($L15*12+$M15+$N15)*$O$1))</f>
        <v>0</v>
      </c>
      <c r="AB15" s="973">
        <f ca="1">IF($F15="Honorarkraft",0,IF($F15="Minijob",$L15*12*'(A) AG-Anteil Soz.Vers.'!$C$30,IF(($L15*12+$M15+$N15)&gt;'(A) AG-Anteil Soz.Vers.'!$C$32,'(A) AG-Anteil Soz.Vers.'!$C$32*$P$1,($L15*12+$M15+$N15)*$P$1)))</f>
        <v>0</v>
      </c>
      <c r="AC15" s="974">
        <f t="shared" si="8"/>
        <v>0</v>
      </c>
      <c r="AD15" s="974">
        <f t="shared" ca="1" si="9"/>
        <v>0</v>
      </c>
    </row>
    <row r="16" spans="1:30">
      <c r="A16" s="765"/>
      <c r="B16" s="8"/>
      <c r="C16" s="918"/>
      <c r="D16" s="918"/>
      <c r="E16" s="656"/>
      <c r="F16" s="919"/>
      <c r="G16" s="656"/>
      <c r="H16" s="657"/>
      <c r="I16" s="653">
        <f>IF(F16="",0,IF(F16="Fremdpersonal",VLOOKUP(D16,Tariftabellen!$T$3:$V$18,3,0),VLOOKUP(D16,Tariftabellen!$T$3:$V$18,2,0)))</f>
        <v>0</v>
      </c>
      <c r="J16" s="953" t="str">
        <f t="shared" ca="1" si="0"/>
        <v/>
      </c>
      <c r="K16" s="646" t="str">
        <f t="shared" ca="1" si="1"/>
        <v/>
      </c>
      <c r="L16" s="779">
        <f t="shared" si="2"/>
        <v>0</v>
      </c>
      <c r="M16" s="779">
        <f>IF(OR(F16="Minijob",F16="Fremdpersonal",H16=0),0,($M$1*L16+('(A) AG-Anteil Soz.Vers.'!$C$8*$H16))*12)</f>
        <v>0</v>
      </c>
      <c r="N16" s="779">
        <f t="shared" ca="1" si="3"/>
        <v>0</v>
      </c>
      <c r="O16" s="655">
        <f>IF(OR($F16="Minijob",$F16="Fremdpersonal",$H16=0),0,IF(($L16*12+$M16+$N16)&gt;'(A) AG-Anteil Soz.Vers.'!$C$33,'(A) AG-Anteil Soz.Vers.'!$C$33*$O$1,($L16*12+$M16+$N16)*$O$1))</f>
        <v>0</v>
      </c>
      <c r="P16" s="658">
        <f ca="1">IF($F16="Fremdpersonal",0,IF($F16="Minijob",$L16*12*'(A) AG-Anteil Soz.Vers.'!$C$30,IF(($L16*12+$M16+$N16)&gt;'(A) AG-Anteil Soz.Vers.'!$C$32,'(A) AG-Anteil Soz.Vers.'!$C$32*$P$1,($L16*12+$M16+$N16)*$P$1)))</f>
        <v>0</v>
      </c>
      <c r="Q16" s="554">
        <f t="shared" si="6"/>
        <v>0</v>
      </c>
      <c r="R16" s="779">
        <f t="shared" si="4"/>
        <v>0</v>
      </c>
      <c r="S16" s="775">
        <f t="shared" ca="1" si="7"/>
        <v>0</v>
      </c>
      <c r="T16" s="26"/>
      <c r="U16" s="26"/>
      <c r="AA16" s="973">
        <f>IF(OR($F16="Minijob",$F16="Honorarkraft",$H16=0),0,IF(($L16*12+$M16+$N16)&gt;'(A) AG-Anteil Soz.Vers.'!$C$33,'(A) AG-Anteil Soz.Vers.'!$C$33*$O$1,($L16*12+$M16+$N16)*$O$1))</f>
        <v>0</v>
      </c>
      <c r="AB16" s="973">
        <f ca="1">IF($F16="Honorarkraft",0,IF($F16="Minijob",$L16*12*'(A) AG-Anteil Soz.Vers.'!$C$30,IF(($L16*12+$M16+$N16)&gt;'(A) AG-Anteil Soz.Vers.'!$C$32,'(A) AG-Anteil Soz.Vers.'!$C$32*$P$1,($L16*12+$M16+$N16)*$P$1)))</f>
        <v>0</v>
      </c>
      <c r="AC16" s="974">
        <f t="shared" si="8"/>
        <v>0</v>
      </c>
      <c r="AD16" s="974">
        <f t="shared" ca="1" si="9"/>
        <v>0</v>
      </c>
    </row>
    <row r="17" spans="1:30">
      <c r="A17" s="765"/>
      <c r="B17" s="8"/>
      <c r="C17" s="918"/>
      <c r="D17" s="918"/>
      <c r="E17" s="656"/>
      <c r="F17" s="919"/>
      <c r="G17" s="656"/>
      <c r="H17" s="657"/>
      <c r="I17" s="653">
        <f>IF(F17="",0,IF(F17="Fremdpersonal",VLOOKUP(D17,Tariftabellen!$T$3:$V$18,3,0),VLOOKUP(D17,Tariftabellen!$T$3:$V$18,2,0)))</f>
        <v>0</v>
      </c>
      <c r="J17" s="953" t="str">
        <f t="shared" ca="1" si="0"/>
        <v/>
      </c>
      <c r="K17" s="646" t="str">
        <f t="shared" ca="1" si="1"/>
        <v/>
      </c>
      <c r="L17" s="779">
        <f t="shared" si="2"/>
        <v>0</v>
      </c>
      <c r="M17" s="779">
        <f>IF(OR(F17="Minijob",F17="Fremdpersonal",H17=0),0,($M$1*L17+('(A) AG-Anteil Soz.Vers.'!$C$8*$H17))*12)</f>
        <v>0</v>
      </c>
      <c r="N17" s="779">
        <f t="shared" ca="1" si="3"/>
        <v>0</v>
      </c>
      <c r="O17" s="655">
        <f>IF(OR($F17="Minijob",$F17="Fremdpersonal",$H17=0),0,IF(($L17*12+$M17+$N17)&gt;'(A) AG-Anteil Soz.Vers.'!$C$33,'(A) AG-Anteil Soz.Vers.'!$C$33*$O$1,($L17*12+$M17+$N17)*$O$1))</f>
        <v>0</v>
      </c>
      <c r="P17" s="658">
        <f ca="1">IF($F17="Fremdpersonal",0,IF($F17="Minijob",$L17*12*'(A) AG-Anteil Soz.Vers.'!$C$30,IF(($L17*12+$M17+$N17)&gt;'(A) AG-Anteil Soz.Vers.'!$C$32,'(A) AG-Anteil Soz.Vers.'!$C$32*$P$1,($L17*12+$M17+$N17)*$P$1)))</f>
        <v>0</v>
      </c>
      <c r="Q17" s="554">
        <f t="shared" si="6"/>
        <v>0</v>
      </c>
      <c r="R17" s="779">
        <f t="shared" si="4"/>
        <v>0</v>
      </c>
      <c r="S17" s="775">
        <f t="shared" ca="1" si="7"/>
        <v>0</v>
      </c>
      <c r="T17" s="26"/>
      <c r="U17" s="26"/>
      <c r="AA17" s="973">
        <f>IF(OR($F17="Minijob",$F17="Honorarkraft",$H17=0),0,IF(($L17*12+$M17+$N17)&gt;'(A) AG-Anteil Soz.Vers.'!$C$33,'(A) AG-Anteil Soz.Vers.'!$C$33*$O$1,($L17*12+$M17+$N17)*$O$1))</f>
        <v>0</v>
      </c>
      <c r="AB17" s="973">
        <f ca="1">IF($F17="Honorarkraft",0,IF($F17="Minijob",$L17*12*'(A) AG-Anteil Soz.Vers.'!$C$30,IF(($L17*12+$M17+$N17)&gt;'(A) AG-Anteil Soz.Vers.'!$C$32,'(A) AG-Anteil Soz.Vers.'!$C$32*$P$1,($L17*12+$M17+$N17)*$P$1)))</f>
        <v>0</v>
      </c>
      <c r="AC17" s="974">
        <f t="shared" si="8"/>
        <v>0</v>
      </c>
      <c r="AD17" s="974">
        <f t="shared" ca="1" si="9"/>
        <v>0</v>
      </c>
    </row>
    <row r="18" spans="1:30">
      <c r="A18" s="765"/>
      <c r="B18" s="8"/>
      <c r="C18" s="918"/>
      <c r="D18" s="918"/>
      <c r="E18" s="656"/>
      <c r="F18" s="919"/>
      <c r="G18" s="656"/>
      <c r="H18" s="657"/>
      <c r="I18" s="653">
        <f>IF(F18="",0,IF(F18="Fremdpersonal",VLOOKUP(D18,Tariftabellen!$T$3:$V$18,3,0),VLOOKUP(D18,Tariftabellen!$T$3:$V$18,2,0)))</f>
        <v>0</v>
      </c>
      <c r="J18" s="953" t="str">
        <f t="shared" ca="1" si="0"/>
        <v/>
      </c>
      <c r="K18" s="646" t="str">
        <f t="shared" ca="1" si="1"/>
        <v/>
      </c>
      <c r="L18" s="779">
        <f t="shared" si="2"/>
        <v>0</v>
      </c>
      <c r="M18" s="779">
        <f>IF(OR(F18="Minijob",F18="Fremdpersonal",H18=0),0,($M$1*L18+('(A) AG-Anteil Soz.Vers.'!$C$8*$H18))*12)</f>
        <v>0</v>
      </c>
      <c r="N18" s="779">
        <f t="shared" ca="1" si="3"/>
        <v>0</v>
      </c>
      <c r="O18" s="655">
        <f>IF(OR($F18="Minijob",$F18="Fremdpersonal",$H18=0),0,IF(($L18*12+$M18+$N18)&gt;'(A) AG-Anteil Soz.Vers.'!$C$33,'(A) AG-Anteil Soz.Vers.'!$C$33*$O$1,($L18*12+$M18+$N18)*$O$1))</f>
        <v>0</v>
      </c>
      <c r="P18" s="658">
        <f ca="1">IF($F18="Fremdpersonal",0,IF($F18="Minijob",$L18*12*'(A) AG-Anteil Soz.Vers.'!$C$30,IF(($L18*12+$M18+$N18)&gt;'(A) AG-Anteil Soz.Vers.'!$C$32,'(A) AG-Anteil Soz.Vers.'!$C$32*$P$1,($L18*12+$M18+$N18)*$P$1)))</f>
        <v>0</v>
      </c>
      <c r="Q18" s="554">
        <f t="shared" si="6"/>
        <v>0</v>
      </c>
      <c r="R18" s="779">
        <f t="shared" si="4"/>
        <v>0</v>
      </c>
      <c r="S18" s="775">
        <f t="shared" ca="1" si="7"/>
        <v>0</v>
      </c>
      <c r="T18" s="26"/>
      <c r="U18" s="26"/>
      <c r="AA18" s="973">
        <f>IF(OR($F18="Minijob",$F18="Honorarkraft",$H18=0),0,IF(($L18*12+$M18+$N18)&gt;'(A) AG-Anteil Soz.Vers.'!$C$33,'(A) AG-Anteil Soz.Vers.'!$C$33*$O$1,($L18*12+$M18+$N18)*$O$1))</f>
        <v>0</v>
      </c>
      <c r="AB18" s="973">
        <f ca="1">IF($F18="Honorarkraft",0,IF($F18="Minijob",$L18*12*'(A) AG-Anteil Soz.Vers.'!$C$30,IF(($L18*12+$M18+$N18)&gt;'(A) AG-Anteil Soz.Vers.'!$C$32,'(A) AG-Anteil Soz.Vers.'!$C$32*$P$1,($L18*12+$M18+$N18)*$P$1)))</f>
        <v>0</v>
      </c>
      <c r="AC18" s="974">
        <f t="shared" si="8"/>
        <v>0</v>
      </c>
      <c r="AD18" s="974">
        <f t="shared" ca="1" si="9"/>
        <v>0</v>
      </c>
    </row>
    <row r="19" spans="1:30">
      <c r="A19" s="765"/>
      <c r="B19" s="8"/>
      <c r="C19" s="918"/>
      <c r="D19" s="918"/>
      <c r="E19" s="656"/>
      <c r="F19" s="919"/>
      <c r="G19" s="656"/>
      <c r="H19" s="657"/>
      <c r="I19" s="653">
        <f>IF(F19="",0,IF(F19="Fremdpersonal",VLOOKUP(D19,Tariftabellen!$T$3:$V$18,3,0),VLOOKUP(D19,Tariftabellen!$T$3:$V$18,2,0)))</f>
        <v>0</v>
      </c>
      <c r="J19" s="953" t="str">
        <f t="shared" ca="1" si="0"/>
        <v/>
      </c>
      <c r="K19" s="646" t="str">
        <f t="shared" ca="1" si="1"/>
        <v/>
      </c>
      <c r="L19" s="779">
        <f t="shared" si="2"/>
        <v>0</v>
      </c>
      <c r="M19" s="779">
        <f>IF(OR(F19="Minijob",F19="Fremdpersonal",H19=0),0,($M$1*L19+('(A) AG-Anteil Soz.Vers.'!$C$8*$H19))*12)</f>
        <v>0</v>
      </c>
      <c r="N19" s="779">
        <f t="shared" ca="1" si="3"/>
        <v>0</v>
      </c>
      <c r="O19" s="655">
        <f>IF(OR($F19="Minijob",$F19="Fremdpersonal",$H19=0),0,IF(($L19*12+$M19+$N19)&gt;'(A) AG-Anteil Soz.Vers.'!$C$33,'(A) AG-Anteil Soz.Vers.'!$C$33*$O$1,($L19*12+$M19+$N19)*$O$1))</f>
        <v>0</v>
      </c>
      <c r="P19" s="658">
        <f ca="1">IF($F19="Fremdpersonal",0,IF($F19="Minijob",$L19*12*'(A) AG-Anteil Soz.Vers.'!$C$30,IF(($L19*12+$M19+$N19)&gt;'(A) AG-Anteil Soz.Vers.'!$C$32,'(A) AG-Anteil Soz.Vers.'!$C$32*$P$1,($L19*12+$M19+$N19)*$P$1)))</f>
        <v>0</v>
      </c>
      <c r="Q19" s="554">
        <f t="shared" si="6"/>
        <v>0</v>
      </c>
      <c r="R19" s="779">
        <f t="shared" si="4"/>
        <v>0</v>
      </c>
      <c r="S19" s="775">
        <f t="shared" ca="1" si="7"/>
        <v>0</v>
      </c>
      <c r="T19" s="26"/>
      <c r="U19" s="26"/>
      <c r="AA19" s="973">
        <f>IF(OR($F19="Minijob",$F19="Honorarkraft",$H19=0),0,IF(($L19*12+$M19+$N19)&gt;'(A) AG-Anteil Soz.Vers.'!$C$33,'(A) AG-Anteil Soz.Vers.'!$C$33*$O$1,($L19*12+$M19+$N19)*$O$1))</f>
        <v>0</v>
      </c>
      <c r="AB19" s="973">
        <f ca="1">IF($F19="Honorarkraft",0,IF($F19="Minijob",$L19*12*'(A) AG-Anteil Soz.Vers.'!$C$30,IF(($L19*12+$M19+$N19)&gt;'(A) AG-Anteil Soz.Vers.'!$C$32,'(A) AG-Anteil Soz.Vers.'!$C$32*$P$1,($L19*12+$M19+$N19)*$P$1)))</f>
        <v>0</v>
      </c>
      <c r="AC19" s="974">
        <f t="shared" si="8"/>
        <v>0</v>
      </c>
      <c r="AD19" s="974">
        <f t="shared" ca="1" si="9"/>
        <v>0</v>
      </c>
    </row>
    <row r="20" spans="1:30">
      <c r="A20" s="765"/>
      <c r="B20" s="8"/>
      <c r="C20" s="918"/>
      <c r="D20" s="918"/>
      <c r="E20" s="656"/>
      <c r="F20" s="919"/>
      <c r="G20" s="656"/>
      <c r="H20" s="657"/>
      <c r="I20" s="653">
        <f>IF(F20="",0,IF(F20="Fremdpersonal",VLOOKUP(D20,Tariftabellen!$T$3:$V$18,3,0),VLOOKUP(D20,Tariftabellen!$T$3:$V$18,2,0)))</f>
        <v>0</v>
      </c>
      <c r="J20" s="953" t="str">
        <f t="shared" ca="1" si="0"/>
        <v/>
      </c>
      <c r="K20" s="646" t="str">
        <f t="shared" ca="1" si="1"/>
        <v/>
      </c>
      <c r="L20" s="779">
        <f t="shared" si="2"/>
        <v>0</v>
      </c>
      <c r="M20" s="779">
        <f>IF(OR(F20="Minijob",F20="Fremdpersonal",H20=0),0,($M$1*L20+('(A) AG-Anteil Soz.Vers.'!$C$8*$H20))*12)</f>
        <v>0</v>
      </c>
      <c r="N20" s="779">
        <f t="shared" ca="1" si="3"/>
        <v>0</v>
      </c>
      <c r="O20" s="655">
        <f>IF(OR($F20="Minijob",$F20="Fremdpersonal",$H20=0),0,IF(($L20*12+$M20+$N20)&gt;'(A) AG-Anteil Soz.Vers.'!$C$33,'(A) AG-Anteil Soz.Vers.'!$C$33*$O$1,($L20*12+$M20+$N20)*$O$1))</f>
        <v>0</v>
      </c>
      <c r="P20" s="658">
        <f ca="1">IF($F20="Fremdpersonal",0,IF($F20="Minijob",$L20*12*'(A) AG-Anteil Soz.Vers.'!$C$30,IF(($L20*12+$M20+$N20)&gt;'(A) AG-Anteil Soz.Vers.'!$C$32,'(A) AG-Anteil Soz.Vers.'!$C$32*$P$1,($L20*12+$M20+$N20)*$P$1)))</f>
        <v>0</v>
      </c>
      <c r="Q20" s="554">
        <f t="shared" si="6"/>
        <v>0</v>
      </c>
      <c r="R20" s="779">
        <f t="shared" si="4"/>
        <v>0</v>
      </c>
      <c r="S20" s="775">
        <f t="shared" ca="1" si="7"/>
        <v>0</v>
      </c>
      <c r="T20" s="26"/>
      <c r="U20" s="26"/>
      <c r="AA20" s="973">
        <f>IF(OR($F20="Minijob",$F20="Honorarkraft",$H20=0),0,IF(($L20*12+$M20+$N20)&gt;'(A) AG-Anteil Soz.Vers.'!$C$33,'(A) AG-Anteil Soz.Vers.'!$C$33*$O$1,($L20*12+$M20+$N20)*$O$1))</f>
        <v>0</v>
      </c>
      <c r="AB20" s="973">
        <f ca="1">IF($F20="Honorarkraft",0,IF($F20="Minijob",$L20*12*'(A) AG-Anteil Soz.Vers.'!$C$30,IF(($L20*12+$M20+$N20)&gt;'(A) AG-Anteil Soz.Vers.'!$C$32,'(A) AG-Anteil Soz.Vers.'!$C$32*$P$1,($L20*12+$M20+$N20)*$P$1)))</f>
        <v>0</v>
      </c>
      <c r="AC20" s="974">
        <f t="shared" si="8"/>
        <v>0</v>
      </c>
      <c r="AD20" s="974">
        <f t="shared" ca="1" si="9"/>
        <v>0</v>
      </c>
    </row>
    <row r="21" spans="1:30">
      <c r="A21" s="765"/>
      <c r="B21" s="8"/>
      <c r="C21" s="918"/>
      <c r="D21" s="918"/>
      <c r="E21" s="656"/>
      <c r="F21" s="919"/>
      <c r="G21" s="656"/>
      <c r="H21" s="657"/>
      <c r="I21" s="653">
        <f>IF(F21="",0,IF(F21="Fremdpersonal",VLOOKUP(D21,Tariftabellen!$T$3:$V$18,3,0),VLOOKUP(D21,Tariftabellen!$T$3:$V$18,2,0)))</f>
        <v>0</v>
      </c>
      <c r="J21" s="953" t="str">
        <f t="shared" ca="1" si="0"/>
        <v/>
      </c>
      <c r="K21" s="646" t="str">
        <f t="shared" ca="1" si="1"/>
        <v/>
      </c>
      <c r="L21" s="779">
        <f t="shared" si="2"/>
        <v>0</v>
      </c>
      <c r="M21" s="779">
        <f>IF(OR(F21="Minijob",F21="Fremdpersonal",H21=0),0,($M$1*L21+('(A) AG-Anteil Soz.Vers.'!$C$8*$H21))*12)</f>
        <v>0</v>
      </c>
      <c r="N21" s="779">
        <f t="shared" ca="1" si="3"/>
        <v>0</v>
      </c>
      <c r="O21" s="655">
        <f>IF(OR($F21="Minijob",$F21="Fremdpersonal",$H21=0),0,IF(($L21*12+$M21+$N21)&gt;'(A) AG-Anteil Soz.Vers.'!$C$33,'(A) AG-Anteil Soz.Vers.'!$C$33*$O$1,($L21*12+$M21+$N21)*$O$1))</f>
        <v>0</v>
      </c>
      <c r="P21" s="658">
        <f ca="1">IF($F21="Fremdpersonal",0,IF($F21="Minijob",$L21*12*'(A) AG-Anteil Soz.Vers.'!$C$30,IF(($L21*12+$M21+$N21)&gt;'(A) AG-Anteil Soz.Vers.'!$C$32,'(A) AG-Anteil Soz.Vers.'!$C$32*$P$1,($L21*12+$M21+$N21)*$P$1)))</f>
        <v>0</v>
      </c>
      <c r="Q21" s="554">
        <f t="shared" si="6"/>
        <v>0</v>
      </c>
      <c r="R21" s="779">
        <f t="shared" si="4"/>
        <v>0</v>
      </c>
      <c r="S21" s="775">
        <f t="shared" ca="1" si="7"/>
        <v>0</v>
      </c>
      <c r="T21" s="26"/>
      <c r="U21" s="26"/>
      <c r="AA21" s="973">
        <f>IF(OR($F21="Minijob",$F21="Honorarkraft",$H21=0),0,IF(($L21*12+$M21+$N21)&gt;'(A) AG-Anteil Soz.Vers.'!$C$33,'(A) AG-Anteil Soz.Vers.'!$C$33*$O$1,($L21*12+$M21+$N21)*$O$1))</f>
        <v>0</v>
      </c>
      <c r="AB21" s="973">
        <f ca="1">IF($F21="Honorarkraft",0,IF($F21="Minijob",$L21*12*'(A) AG-Anteil Soz.Vers.'!$C$30,IF(($L21*12+$M21+$N21)&gt;'(A) AG-Anteil Soz.Vers.'!$C$32,'(A) AG-Anteil Soz.Vers.'!$C$32*$P$1,($L21*12+$M21+$N21)*$P$1)))</f>
        <v>0</v>
      </c>
      <c r="AC21" s="974">
        <f t="shared" si="8"/>
        <v>0</v>
      </c>
      <c r="AD21" s="974">
        <f t="shared" ca="1" si="9"/>
        <v>0</v>
      </c>
    </row>
    <row r="22" spans="1:30" ht="15" thickBot="1">
      <c r="A22" s="771"/>
      <c r="B22" s="772"/>
      <c r="C22" s="918"/>
      <c r="D22" s="918"/>
      <c r="E22" s="656"/>
      <c r="F22" s="919"/>
      <c r="G22" s="656"/>
      <c r="H22" s="657"/>
      <c r="I22" s="653">
        <f>IF(F22="",0,IF(F22="Fremdpersonal",VLOOKUP(D22,Tariftabellen!$T$3:$V$18,3,0),VLOOKUP(D22,Tariftabellen!$T$3:$V$18,2,0)))</f>
        <v>0</v>
      </c>
      <c r="J22" s="953" t="str">
        <f t="shared" ca="1" si="0"/>
        <v/>
      </c>
      <c r="K22" s="647" t="str">
        <f t="shared" ca="1" si="1"/>
        <v/>
      </c>
      <c r="L22" s="779">
        <f t="shared" si="2"/>
        <v>0</v>
      </c>
      <c r="M22" s="779">
        <f>IF(OR(F22="Minijob",F22="Fremdpersonal",H22=0),0,($M$1*L22+('(A) AG-Anteil Soz.Vers.'!$C$8*$H22))*12)</f>
        <v>0</v>
      </c>
      <c r="N22" s="779">
        <f t="shared" ca="1" si="3"/>
        <v>0</v>
      </c>
      <c r="O22" s="655">
        <f>IF(OR($F22="Minijob",$F22="Fremdpersonal",$H22=0),0,IF(($L22*12+$M22+$N22)&gt;'(A) AG-Anteil Soz.Vers.'!$C$33,'(A) AG-Anteil Soz.Vers.'!$C$33*$O$1,($L22*12+$M22+$N22)*$O$1))</f>
        <v>0</v>
      </c>
      <c r="P22" s="658">
        <f ca="1">IF($F22="Fremdpersonal",0,IF($F22="Minijob",$L22*12*'(A) AG-Anteil Soz.Vers.'!$C$30,IF(($L22*12+$M22+$N22)&gt;'(A) AG-Anteil Soz.Vers.'!$C$32,'(A) AG-Anteil Soz.Vers.'!$C$32*$P$1,($L22*12+$M22+$N22)*$P$1)))</f>
        <v>0</v>
      </c>
      <c r="Q22" s="1093">
        <f t="shared" si="6"/>
        <v>0</v>
      </c>
      <c r="R22" s="779">
        <f t="shared" si="4"/>
        <v>0</v>
      </c>
      <c r="S22" s="774">
        <f t="shared" ca="1" si="7"/>
        <v>0</v>
      </c>
      <c r="T22" s="26"/>
      <c r="U22" s="26"/>
      <c r="AA22" s="973">
        <f>IF(OR($F22="Minijob",$F22="Honorarkraft",$H22=0),0,IF(($L22*12+$M22+$N22)&gt;'(A) AG-Anteil Soz.Vers.'!$C$33,'(A) AG-Anteil Soz.Vers.'!$C$33*$O$1,($L22*12+$M22+$N22)*$O$1))</f>
        <v>0</v>
      </c>
      <c r="AB22" s="973">
        <f ca="1">IF($F22="Honorarkraft",0,IF($F22="Minijob",$L22*12*'(A) AG-Anteil Soz.Vers.'!$C$30,IF(($L22*12+$M22+$N22)&gt;'(A) AG-Anteil Soz.Vers.'!$C$32,'(A) AG-Anteil Soz.Vers.'!$C$32*$P$1,($L22*12+$M22+$N22)*$P$1)))</f>
        <v>0</v>
      </c>
      <c r="AC22" s="974">
        <f t="shared" si="8"/>
        <v>0</v>
      </c>
      <c r="AD22" s="974">
        <f t="shared" ca="1" si="9"/>
        <v>0</v>
      </c>
    </row>
    <row r="23" spans="1:30" ht="15" thickTop="1">
      <c r="A23" s="659" t="s">
        <v>442</v>
      </c>
      <c r="B23" s="659"/>
      <c r="C23" s="664"/>
      <c r="D23" s="664"/>
      <c r="E23" s="665"/>
      <c r="F23" s="665"/>
      <c r="G23" s="665"/>
      <c r="H23" s="669">
        <f>SUBTOTAL(109,'(A) Personal BL'!$H$4:$H$22)</f>
        <v>0</v>
      </c>
      <c r="I23" s="660"/>
      <c r="J23" s="661"/>
      <c r="K23" s="661"/>
      <c r="L23" s="670">
        <f>SUBTOTAL(109,'(A) Personal BL'!$L$4:$L$22)</f>
        <v>0</v>
      </c>
      <c r="M23" s="670">
        <f>SUBTOTAL(109,'(A) Personal BL'!$M$4:$M$22)</f>
        <v>0</v>
      </c>
      <c r="N23" s="670">
        <f ca="1">SUBTOTAL(109,'(A) Personal BL'!$N$4:$N$22)</f>
        <v>0</v>
      </c>
      <c r="O23" s="670">
        <f>SUBTOTAL(109,'(A) Personal BL'!$O$4:$O$22)</f>
        <v>0</v>
      </c>
      <c r="P23" s="670">
        <f ca="1">SUBTOTAL(109,'(A) Personal BL'!$P$4:$P$22)</f>
        <v>0</v>
      </c>
      <c r="Q23" s="670">
        <f>SUBTOTAL(109,'(A) Personal BL'!$Q$4:$Q$22)</f>
        <v>0</v>
      </c>
      <c r="R23" s="670">
        <f>SUM(R4:R22)</f>
        <v>0</v>
      </c>
      <c r="S23" s="670">
        <f ca="1">SUM(S4:S22)</f>
        <v>0</v>
      </c>
      <c r="T23" s="12"/>
      <c r="U23" s="12"/>
    </row>
    <row r="24" spans="1:30">
      <c r="A24" s="28"/>
      <c r="B24" s="28"/>
      <c r="C24" s="28"/>
      <c r="D24" s="28"/>
      <c r="E24" s="29"/>
      <c r="F24" s="30"/>
      <c r="G24" s="29"/>
      <c r="H24" s="567"/>
      <c r="I24" s="568" t="str">
        <f>IF(C24="","",IF(C24=Tariftabellen!#REF!,VLOOKUP(D24,Tariftabellen!#REF!,2,0),VLOOKUP(D24,Tariftabellen!#REF!,2,0)))</f>
        <v/>
      </c>
      <c r="J24" s="569"/>
      <c r="K24" s="569"/>
      <c r="L24" s="570"/>
      <c r="M24" s="570"/>
      <c r="N24" s="570"/>
      <c r="O24" s="570"/>
      <c r="P24" s="569"/>
      <c r="Q24" s="570"/>
      <c r="R24" s="571"/>
      <c r="S24" s="31" t="str">
        <f>IF(E24="SuE",VLOOKUP(F24,Tariftabellen!#REF!,2,0),IF(E24="VKA",VLOOKUP(F24,Tariftabellen!#REF!,2,0),IF(E24="TVL_S",VLOOKUP(F24,Tariftabellen!#REF!,2,0),IF(E24="KAT",VLOOKUP(F24,Tariftabellen!#REF!,2,0),""))))</f>
        <v/>
      </c>
      <c r="T24" s="12"/>
      <c r="U24" s="12"/>
    </row>
    <row r="25" spans="1:30">
      <c r="A25" s="32"/>
      <c r="B25" s="32"/>
      <c r="C25" s="32"/>
      <c r="D25" s="26"/>
      <c r="E25" s="32"/>
      <c r="F25" s="26"/>
      <c r="G25" s="26"/>
      <c r="H25" s="34"/>
      <c r="I25" s="34"/>
      <c r="J25" s="4"/>
      <c r="K25" s="4"/>
      <c r="L25" s="4"/>
      <c r="M25" s="4"/>
      <c r="N25" s="4"/>
      <c r="O25" s="4"/>
      <c r="P25" s="4"/>
      <c r="Q25" s="35"/>
      <c r="R25" s="4"/>
      <c r="S25" s="4"/>
      <c r="T25" s="12"/>
      <c r="U25" s="12"/>
    </row>
    <row r="26" spans="1:30">
      <c r="A26" s="32"/>
      <c r="B26" s="32"/>
      <c r="C26" s="32"/>
      <c r="D26" s="32"/>
      <c r="E26" s="32"/>
      <c r="F26" s="32"/>
      <c r="G26" s="32"/>
      <c r="H26" s="32"/>
      <c r="I26" s="32"/>
      <c r="J26" s="32"/>
      <c r="K26" s="32"/>
      <c r="L26" s="32"/>
      <c r="M26" s="32"/>
      <c r="N26" s="32"/>
      <c r="O26" s="32"/>
      <c r="P26" s="32"/>
      <c r="Q26" s="32"/>
      <c r="R26" s="32"/>
      <c r="S26" s="32"/>
      <c r="T26" s="12"/>
      <c r="U26" s="12"/>
    </row>
    <row r="27" spans="1:30">
      <c r="A27" s="32"/>
      <c r="B27" s="32"/>
      <c r="C27" s="32"/>
      <c r="D27" s="32"/>
      <c r="E27" s="32"/>
      <c r="F27" s="32"/>
      <c r="G27" s="32"/>
      <c r="H27" s="32"/>
      <c r="I27" s="32"/>
      <c r="J27" s="32"/>
      <c r="K27" s="32"/>
      <c r="L27" s="32"/>
      <c r="M27" s="32"/>
      <c r="N27" s="32"/>
      <c r="O27" s="32"/>
      <c r="P27" s="32"/>
      <c r="Q27" s="32"/>
      <c r="R27" s="32"/>
      <c r="S27" s="32"/>
      <c r="T27" s="12"/>
      <c r="U27" s="12"/>
    </row>
    <row r="28" spans="1:30">
      <c r="A28" s="32"/>
      <c r="B28" s="32"/>
      <c r="C28" s="32"/>
      <c r="D28" s="32"/>
      <c r="E28" s="32"/>
      <c r="F28" s="32"/>
      <c r="G28" s="32"/>
      <c r="H28" s="32"/>
      <c r="I28" s="32"/>
      <c r="J28" s="32"/>
      <c r="K28" s="32"/>
      <c r="L28" s="32"/>
      <c r="M28" s="32"/>
      <c r="N28" s="32"/>
      <c r="O28" s="32"/>
      <c r="P28" s="32"/>
      <c r="Q28" s="32"/>
      <c r="R28" s="32"/>
      <c r="S28" s="32"/>
      <c r="T28" s="12"/>
      <c r="U28" s="12"/>
    </row>
    <row r="29" spans="1:30">
      <c r="A29" s="32"/>
      <c r="B29" s="32"/>
      <c r="C29" s="32"/>
      <c r="D29" s="32"/>
      <c r="E29" s="32"/>
      <c r="F29" s="32"/>
      <c r="G29" s="32"/>
      <c r="H29" s="32"/>
      <c r="I29" s="32"/>
      <c r="J29" s="32"/>
      <c r="K29" s="32"/>
      <c r="L29" s="32"/>
      <c r="M29" s="32"/>
      <c r="N29" s="32"/>
      <c r="O29" s="32"/>
      <c r="P29" s="32"/>
      <c r="Q29" s="32"/>
      <c r="R29" s="32"/>
      <c r="S29" s="32"/>
      <c r="T29" s="12"/>
      <c r="U29" s="12"/>
    </row>
    <row r="30" spans="1:30">
      <c r="A30" s="32"/>
      <c r="B30" s="32"/>
      <c r="C30" s="32"/>
      <c r="D30" s="32"/>
      <c r="E30" s="32"/>
      <c r="F30" s="32"/>
      <c r="G30" s="32"/>
      <c r="H30" s="32"/>
      <c r="I30" s="32"/>
      <c r="J30" s="32"/>
      <c r="K30" s="32"/>
      <c r="L30" s="32"/>
      <c r="M30" s="32"/>
      <c r="N30" s="32"/>
      <c r="O30" s="32"/>
      <c r="P30" s="32"/>
      <c r="Q30" s="32"/>
      <c r="R30" s="32"/>
      <c r="S30" s="32"/>
      <c r="T30" s="12"/>
      <c r="U30" s="12"/>
    </row>
    <row r="31" spans="1:30">
      <c r="A31" s="32"/>
      <c r="B31" s="32"/>
      <c r="C31" s="32"/>
      <c r="D31" s="32"/>
      <c r="E31" s="32"/>
      <c r="F31" s="32"/>
      <c r="G31" s="32"/>
      <c r="H31" s="32"/>
      <c r="I31" s="32"/>
      <c r="J31" s="32"/>
      <c r="K31" s="32"/>
      <c r="L31" s="32"/>
      <c r="M31" s="32"/>
      <c r="N31" s="32"/>
      <c r="O31" s="32"/>
      <c r="P31" s="32"/>
      <c r="Q31" s="32"/>
      <c r="R31" s="32"/>
      <c r="S31" s="32"/>
      <c r="T31" s="12"/>
      <c r="U31" s="12"/>
    </row>
    <row r="32" spans="1:30">
      <c r="A32" s="32"/>
      <c r="B32" s="32"/>
      <c r="C32" s="32"/>
      <c r="D32" s="32"/>
      <c r="E32" s="32"/>
      <c r="F32" s="32"/>
      <c r="G32" s="32"/>
      <c r="H32" s="32"/>
      <c r="I32" s="32"/>
      <c r="J32" s="32"/>
      <c r="K32" s="32"/>
      <c r="L32" s="32"/>
      <c r="M32" s="32"/>
      <c r="N32" s="32"/>
      <c r="O32" s="32"/>
      <c r="P32" s="32"/>
      <c r="Q32" s="32"/>
      <c r="R32" s="32"/>
      <c r="S32" s="32"/>
      <c r="T32" s="12"/>
      <c r="U32" s="12"/>
    </row>
    <row r="33" spans="1:21">
      <c r="A33" s="32"/>
      <c r="B33" s="32"/>
      <c r="C33" s="32"/>
      <c r="D33" s="32"/>
      <c r="E33" s="32"/>
      <c r="F33" s="32"/>
      <c r="G33" s="32"/>
      <c r="H33" s="32"/>
      <c r="I33" s="32"/>
      <c r="J33" s="32"/>
      <c r="K33" s="32"/>
      <c r="L33" s="32"/>
      <c r="M33" s="32"/>
      <c r="N33" s="32"/>
      <c r="O33" s="32"/>
      <c r="P33" s="32"/>
      <c r="Q33" s="32"/>
      <c r="R33" s="32"/>
      <c r="S33" s="32"/>
      <c r="T33" s="12"/>
      <c r="U33" s="12"/>
    </row>
    <row r="34" spans="1:21">
      <c r="A34" s="32"/>
      <c r="B34" s="32"/>
      <c r="C34" s="32"/>
      <c r="D34" s="32"/>
      <c r="E34" s="32"/>
      <c r="F34" s="32"/>
      <c r="G34" s="32"/>
      <c r="H34" s="32"/>
      <c r="I34" s="32"/>
      <c r="J34" s="32"/>
      <c r="K34" s="32"/>
      <c r="L34" s="32"/>
      <c r="M34" s="32"/>
      <c r="N34" s="32"/>
      <c r="O34" s="32"/>
      <c r="P34" s="32"/>
      <c r="Q34" s="32"/>
      <c r="R34" s="32"/>
      <c r="S34" s="32"/>
      <c r="T34" s="12"/>
      <c r="U34" s="12"/>
    </row>
    <row r="35" spans="1:21">
      <c r="A35" s="32"/>
      <c r="B35" s="32"/>
      <c r="C35" s="32"/>
      <c r="D35" s="32"/>
      <c r="E35" s="32"/>
      <c r="F35" s="32"/>
      <c r="G35" s="32"/>
      <c r="H35" s="32"/>
      <c r="I35" s="32"/>
      <c r="J35" s="32"/>
      <c r="K35" s="32"/>
      <c r="L35" s="32"/>
      <c r="M35" s="32"/>
      <c r="N35" s="32"/>
      <c r="O35" s="32"/>
      <c r="P35" s="32"/>
      <c r="Q35" s="32"/>
      <c r="R35" s="32"/>
      <c r="S35" s="32"/>
      <c r="T35" s="12"/>
      <c r="U35" s="12"/>
    </row>
    <row r="36" spans="1:21">
      <c r="A36" s="32"/>
      <c r="B36" s="32"/>
      <c r="C36" s="32"/>
      <c r="D36" s="32"/>
      <c r="E36" s="32"/>
      <c r="F36" s="32"/>
      <c r="G36" s="32"/>
      <c r="H36" s="32"/>
      <c r="I36" s="32"/>
      <c r="J36" s="32"/>
      <c r="K36" s="32"/>
      <c r="L36" s="32"/>
      <c r="M36" s="32"/>
      <c r="N36" s="32"/>
      <c r="O36" s="32"/>
      <c r="P36" s="32"/>
      <c r="Q36" s="32"/>
      <c r="R36" s="32"/>
      <c r="S36" s="32"/>
      <c r="T36" s="12"/>
      <c r="U36" s="12"/>
    </row>
    <row r="37" spans="1:21">
      <c r="A37" s="32"/>
      <c r="B37" s="32"/>
      <c r="C37" s="32"/>
      <c r="D37" s="32"/>
      <c r="E37" s="32"/>
      <c r="F37" s="32"/>
      <c r="G37" s="32"/>
      <c r="H37" s="32"/>
      <c r="I37" s="32"/>
      <c r="J37" s="32"/>
      <c r="K37" s="32"/>
      <c r="L37" s="32"/>
      <c r="M37" s="32"/>
      <c r="N37" s="32"/>
      <c r="O37" s="32"/>
      <c r="P37" s="32"/>
      <c r="Q37" s="32"/>
      <c r="R37" s="32"/>
      <c r="S37" s="32"/>
      <c r="T37" s="12"/>
      <c r="U37" s="12"/>
    </row>
    <row r="38" spans="1:21">
      <c r="A38" s="32"/>
      <c r="B38" s="32"/>
      <c r="C38" s="32"/>
      <c r="D38" s="32"/>
      <c r="E38" s="32"/>
      <c r="F38" s="32"/>
      <c r="G38" s="32"/>
      <c r="H38" s="32"/>
      <c r="I38" s="32"/>
      <c r="J38" s="32"/>
      <c r="K38" s="32"/>
      <c r="L38" s="32"/>
      <c r="M38" s="32"/>
      <c r="N38" s="32"/>
      <c r="O38" s="32"/>
      <c r="P38" s="32"/>
      <c r="Q38" s="32"/>
      <c r="R38" s="32"/>
      <c r="S38" s="32"/>
      <c r="T38" s="12"/>
      <c r="U38" s="12"/>
    </row>
    <row r="39" spans="1:21">
      <c r="A39" s="32"/>
      <c r="B39" s="32"/>
      <c r="C39" s="32"/>
      <c r="D39" s="32"/>
      <c r="E39" s="32"/>
      <c r="F39" s="32"/>
      <c r="G39" s="32"/>
      <c r="H39" s="32"/>
      <c r="I39" s="32"/>
      <c r="J39" s="32"/>
      <c r="K39" s="32"/>
      <c r="L39" s="32"/>
      <c r="M39" s="32"/>
      <c r="N39" s="32"/>
      <c r="O39" s="32"/>
      <c r="P39" s="32"/>
      <c r="Q39" s="32"/>
      <c r="R39" s="32"/>
      <c r="S39" s="32"/>
      <c r="T39" s="12"/>
      <c r="U39" s="12"/>
    </row>
    <row r="40" spans="1:21">
      <c r="A40" s="32"/>
      <c r="B40" s="32"/>
      <c r="C40" s="32"/>
      <c r="D40" s="32"/>
      <c r="E40" s="32"/>
      <c r="F40" s="32"/>
      <c r="G40" s="32"/>
      <c r="H40" s="32"/>
      <c r="I40" s="32"/>
      <c r="J40" s="32"/>
      <c r="K40" s="32"/>
      <c r="L40" s="32"/>
      <c r="M40" s="32"/>
      <c r="N40" s="32"/>
      <c r="O40" s="32"/>
      <c r="P40" s="32"/>
      <c r="Q40" s="32"/>
      <c r="R40" s="32"/>
      <c r="S40" s="32"/>
      <c r="T40" s="12"/>
      <c r="U40" s="12"/>
    </row>
    <row r="41" spans="1:21">
      <c r="A41" s="32"/>
      <c r="B41" s="32"/>
      <c r="C41" s="32"/>
      <c r="D41" s="32"/>
      <c r="E41" s="32"/>
      <c r="F41" s="32"/>
      <c r="G41" s="32"/>
      <c r="H41" s="32"/>
      <c r="I41" s="32"/>
      <c r="J41" s="32"/>
      <c r="K41" s="32"/>
      <c r="L41" s="32"/>
      <c r="M41" s="32"/>
      <c r="N41" s="32"/>
      <c r="O41" s="32"/>
      <c r="P41" s="32"/>
      <c r="Q41" s="32"/>
      <c r="R41" s="32"/>
      <c r="S41" s="32"/>
      <c r="T41" s="12"/>
      <c r="U41" s="12"/>
    </row>
    <row r="42" spans="1:21">
      <c r="A42" s="32"/>
      <c r="B42" s="32"/>
      <c r="C42" s="32"/>
      <c r="D42" s="32"/>
      <c r="E42" s="32"/>
      <c r="F42" s="32"/>
      <c r="G42" s="32"/>
      <c r="H42" s="32"/>
      <c r="I42" s="32"/>
      <c r="J42" s="32"/>
      <c r="K42" s="32"/>
      <c r="L42" s="32"/>
      <c r="M42" s="32"/>
      <c r="N42" s="32"/>
      <c r="O42" s="32"/>
      <c r="P42" s="32"/>
      <c r="Q42" s="32"/>
      <c r="R42" s="32"/>
      <c r="S42" s="32"/>
      <c r="T42" s="12"/>
      <c r="U42" s="12"/>
    </row>
    <row r="43" spans="1:21">
      <c r="A43" s="32"/>
      <c r="B43" s="32"/>
      <c r="C43" s="32"/>
      <c r="D43" s="32"/>
      <c r="E43" s="32"/>
      <c r="F43" s="32"/>
      <c r="G43" s="32"/>
      <c r="H43" s="32"/>
      <c r="I43" s="32"/>
      <c r="J43" s="32"/>
      <c r="K43" s="32"/>
      <c r="L43" s="32"/>
      <c r="M43" s="32"/>
      <c r="N43" s="32"/>
      <c r="O43" s="32"/>
      <c r="P43" s="32"/>
      <c r="Q43" s="32"/>
      <c r="R43" s="32"/>
      <c r="S43" s="32"/>
      <c r="T43" s="12"/>
      <c r="U43" s="12"/>
    </row>
    <row r="44" spans="1:21">
      <c r="A44" s="32"/>
      <c r="B44" s="32"/>
      <c r="C44" s="32"/>
      <c r="D44" s="32"/>
      <c r="E44" s="32"/>
      <c r="F44" s="32"/>
      <c r="G44" s="32"/>
      <c r="H44" s="32"/>
      <c r="I44" s="32"/>
      <c r="J44" s="32"/>
      <c r="K44" s="32"/>
      <c r="L44" s="32"/>
      <c r="M44" s="32"/>
      <c r="N44" s="32"/>
      <c r="O44" s="32"/>
      <c r="P44" s="32"/>
      <c r="Q44" s="32"/>
      <c r="R44" s="32"/>
      <c r="S44" s="32"/>
      <c r="T44" s="12"/>
      <c r="U44" s="12"/>
    </row>
    <row r="45" spans="1:21">
      <c r="A45" s="32"/>
      <c r="B45" s="32"/>
      <c r="C45" s="32"/>
      <c r="D45" s="32"/>
      <c r="E45" s="32"/>
      <c r="F45" s="32"/>
      <c r="G45" s="32"/>
      <c r="H45" s="32"/>
      <c r="I45" s="32"/>
      <c r="J45" s="32"/>
      <c r="K45" s="32"/>
      <c r="L45" s="32"/>
      <c r="M45" s="32"/>
      <c r="N45" s="32"/>
      <c r="O45" s="32"/>
      <c r="P45" s="32"/>
      <c r="Q45" s="32"/>
      <c r="R45" s="32"/>
      <c r="S45" s="32"/>
    </row>
    <row r="46" spans="1:21">
      <c r="A46" s="32"/>
      <c r="B46" s="32"/>
      <c r="C46" s="32"/>
      <c r="D46" s="32"/>
      <c r="E46" s="32"/>
      <c r="F46" s="32"/>
      <c r="G46" s="32"/>
      <c r="H46" s="32"/>
      <c r="I46" s="32"/>
      <c r="J46" s="32"/>
      <c r="K46" s="32"/>
      <c r="L46" s="32"/>
      <c r="M46" s="32"/>
      <c r="N46" s="32"/>
      <c r="O46" s="32"/>
      <c r="P46" s="32"/>
      <c r="Q46" s="32"/>
      <c r="R46" s="32"/>
      <c r="S46" s="32"/>
    </row>
    <row r="47" spans="1:21">
      <c r="A47" s="32"/>
      <c r="B47" s="32"/>
      <c r="C47" s="32"/>
      <c r="D47" s="32"/>
      <c r="E47" s="32"/>
      <c r="F47" s="32"/>
      <c r="G47" s="32"/>
      <c r="H47" s="32"/>
      <c r="I47" s="32"/>
      <c r="J47" s="32"/>
      <c r="K47" s="32"/>
      <c r="L47" s="32"/>
      <c r="M47" s="32"/>
      <c r="N47" s="32"/>
      <c r="O47" s="32"/>
      <c r="P47" s="32"/>
      <c r="Q47" s="32"/>
      <c r="R47" s="32"/>
      <c r="S47" s="32"/>
    </row>
    <row r="48" spans="1:21">
      <c r="A48" s="32"/>
      <c r="B48" s="32"/>
      <c r="C48" s="32"/>
      <c r="D48" s="32"/>
      <c r="E48" s="32"/>
      <c r="F48" s="32"/>
      <c r="G48" s="32"/>
      <c r="H48" s="32"/>
      <c r="I48" s="32"/>
      <c r="J48" s="32"/>
      <c r="K48" s="32"/>
      <c r="L48" s="32"/>
      <c r="M48" s="32"/>
      <c r="N48" s="32"/>
      <c r="O48" s="32"/>
      <c r="P48" s="32"/>
      <c r="Q48" s="32"/>
      <c r="R48" s="32"/>
      <c r="S48" s="32"/>
    </row>
    <row r="49" spans="1:19">
      <c r="A49" s="32"/>
      <c r="B49" s="32"/>
      <c r="C49" s="32"/>
      <c r="D49" s="32"/>
      <c r="E49" s="32"/>
      <c r="F49" s="32"/>
      <c r="G49" s="32"/>
      <c r="H49" s="32"/>
      <c r="I49" s="32"/>
      <c r="J49" s="32"/>
      <c r="K49" s="32"/>
      <c r="L49" s="32"/>
      <c r="M49" s="32"/>
      <c r="N49" s="32"/>
      <c r="O49" s="32"/>
      <c r="P49" s="32"/>
      <c r="Q49" s="32"/>
      <c r="R49" s="32"/>
      <c r="S49" s="32"/>
    </row>
    <row r="50" spans="1:19">
      <c r="A50" s="32"/>
      <c r="B50" s="32"/>
      <c r="C50" s="32"/>
      <c r="D50" s="32"/>
      <c r="E50" s="32"/>
      <c r="F50" s="32"/>
      <c r="G50" s="32"/>
      <c r="H50" s="32"/>
      <c r="I50" s="32"/>
      <c r="J50" s="32"/>
      <c r="K50" s="32"/>
      <c r="L50" s="32"/>
      <c r="M50" s="32"/>
      <c r="N50" s="32"/>
      <c r="O50" s="32"/>
      <c r="P50" s="32"/>
      <c r="Q50" s="32"/>
      <c r="R50" s="32"/>
      <c r="S50" s="32"/>
    </row>
    <row r="51" spans="1:19">
      <c r="A51" s="32"/>
      <c r="B51" s="32"/>
      <c r="C51" s="32"/>
      <c r="D51" s="32"/>
      <c r="E51" s="32"/>
      <c r="F51" s="32"/>
      <c r="G51" s="32"/>
      <c r="H51" s="32"/>
      <c r="I51" s="32"/>
      <c r="J51" s="32"/>
      <c r="K51" s="32"/>
      <c r="L51" s="32"/>
      <c r="M51" s="32"/>
      <c r="N51" s="32"/>
      <c r="O51" s="32"/>
      <c r="P51" s="32"/>
      <c r="Q51" s="32"/>
      <c r="R51" s="32"/>
      <c r="S51" s="32"/>
    </row>
    <row r="52" spans="1:19">
      <c r="A52" s="32"/>
      <c r="B52" s="32"/>
      <c r="C52" s="32"/>
      <c r="D52" s="32"/>
      <c r="E52" s="32"/>
      <c r="F52" s="32"/>
      <c r="G52" s="32"/>
      <c r="H52" s="32"/>
      <c r="I52" s="32"/>
      <c r="J52" s="32"/>
      <c r="K52" s="32"/>
      <c r="L52" s="32"/>
      <c r="M52" s="32"/>
      <c r="N52" s="32"/>
      <c r="O52" s="32"/>
      <c r="P52" s="32"/>
      <c r="Q52" s="32"/>
      <c r="R52" s="32"/>
      <c r="S52" s="32"/>
    </row>
  </sheetData>
  <sheetProtection algorithmName="SHA-512" hashValue="6W6qECuF0fWwVPx1a3bwWzWL0vwtiqZ8xBCGgVC2C/qqvy03p9Js14kFiUsREqyWxs+Mdno8+ko2w+S5USLdKw==" saltValue="lm0WWUbbSZfCmTOnD29exA==" spinCount="100000" sheet="1" formatCells="0"/>
  <conditionalFormatting sqref="K4:K22">
    <cfRule type="cellIs" dxfId="57" priority="1" operator="equal">
      <formula>0</formula>
    </cfRule>
  </conditionalFormatting>
  <dataValidations count="4">
    <dataValidation type="list" allowBlank="1" showInputMessage="1" showErrorMessage="1" sqref="C4:C22" xr:uid="{00000000-0002-0000-0400-000000000000}">
      <formula1>Funktion1</formula1>
    </dataValidation>
    <dataValidation type="list" allowBlank="1" showInputMessage="1" showErrorMessage="1" sqref="F4:F22 D5:D22 D4" xr:uid="{00000000-0002-0000-0400-000001000000}">
      <formula1>INDIRECT(C4)</formula1>
    </dataValidation>
    <dataValidation type="decimal" allowBlank="1" showInputMessage="1" showErrorMessage="1" errorTitle="Ungültiger Wert!" error="Der eingegebene Wert muss größer 0 und kleiner gleich 1 sein." sqref="H4:H22" xr:uid="{00000000-0002-0000-0400-000002000000}">
      <formula1>0.0001</formula1>
      <formula2>1</formula2>
    </dataValidation>
    <dataValidation type="list" allowBlank="1" showInputMessage="1" showErrorMessage="1" sqref="E4:E22" xr:uid="{00000000-0002-0000-0400-000003000000}">
      <formula1>Tarif</formula1>
    </dataValidation>
  </dataValidations>
  <pageMargins left="0.51181102362204722" right="0.51181102362204722" top="0.78740157480314965" bottom="0.78740157480314965" header="0.31496062992125984" footer="0.31496062992125984"/>
  <pageSetup paperSize="9" fitToWidth="2" orientation="landscape" r:id="rId1"/>
  <colBreaks count="1" manualBreakCount="1">
    <brk id="9" max="2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FFFF00"/>
  </sheetPr>
  <dimension ref="A1:AD95"/>
  <sheetViews>
    <sheetView zoomScale="110" zoomScaleNormal="110" workbookViewId="0">
      <selection activeCell="E4" sqref="E4"/>
    </sheetView>
  </sheetViews>
  <sheetFormatPr baseColWidth="10" defaultColWidth="11.44140625" defaultRowHeight="14.4"/>
  <cols>
    <col min="1" max="1" width="10.44140625" style="13" customWidth="1"/>
    <col min="2" max="2" width="12.109375" style="13" customWidth="1"/>
    <col min="3" max="3" width="18.44140625" style="13" customWidth="1"/>
    <col min="4" max="4" width="20.6640625" style="13" customWidth="1"/>
    <col min="5" max="5" width="14.33203125" style="13" customWidth="1"/>
    <col min="6" max="6" width="13.88671875" style="13" customWidth="1"/>
    <col min="7" max="7" width="10.33203125" style="13" customWidth="1"/>
    <col min="8" max="8" width="13.33203125" style="13" customWidth="1"/>
    <col min="9" max="9" width="8.88671875" style="13" customWidth="1"/>
    <col min="10" max="18" width="13.33203125" style="13" customWidth="1"/>
    <col min="19" max="19" width="15.6640625" style="13" customWidth="1"/>
    <col min="20" max="20" width="11.44140625" style="13" customWidth="1"/>
    <col min="21" max="26" width="11.44140625" style="13"/>
    <col min="27" max="30" width="11.44140625" style="975"/>
    <col min="31" max="16384" width="11.44140625" style="13"/>
  </cols>
  <sheetData>
    <row r="1" spans="1:30">
      <c r="A1" s="14" t="s">
        <v>83</v>
      </c>
      <c r="B1" s="15"/>
      <c r="C1" s="15"/>
      <c r="D1" s="15"/>
      <c r="E1" s="16"/>
      <c r="F1" s="16"/>
      <c r="G1" s="15"/>
      <c r="H1" s="17" t="s">
        <v>40</v>
      </c>
      <c r="I1" s="17"/>
      <c r="J1" s="37">
        <v>0</v>
      </c>
      <c r="K1" s="37">
        <v>0</v>
      </c>
      <c r="L1" s="16"/>
      <c r="M1" s="780">
        <f>'(A) AG-Anteil Soz.Vers.'!$C$17</f>
        <v>0</v>
      </c>
      <c r="N1" s="16"/>
      <c r="O1" s="36">
        <f>'(A) AG-Anteil Soz.Vers.'!$C$21+'(A) AG-Anteil Soz.Vers.'!$C$22+'(A) AG-Anteil Soz.Vers.'!$C$25</f>
        <v>0.10349999999999999</v>
      </c>
      <c r="P1" s="19">
        <f>'(A) AG-Anteil Soz.Vers.'!$C$23+'(A) AG-Anteil Soz.Vers.'!$C$24+'(A) AG-Anteil Soz.Vers.'!C26+'(A) AG-Anteil Soz.Vers.'!C27</f>
        <v>0.1075</v>
      </c>
      <c r="Q1" s="37">
        <v>0</v>
      </c>
      <c r="R1" s="37">
        <v>0</v>
      </c>
      <c r="S1" s="15"/>
      <c r="T1" s="4"/>
      <c r="U1" s="15"/>
    </row>
    <row r="2" spans="1:30" ht="3.6" customHeight="1">
      <c r="A2" s="14"/>
      <c r="B2" s="15"/>
      <c r="C2" s="15"/>
      <c r="D2" s="15"/>
      <c r="E2" s="16"/>
      <c r="F2" s="16"/>
      <c r="G2" s="15"/>
      <c r="H2" s="17"/>
      <c r="I2" s="17"/>
      <c r="J2" s="16"/>
      <c r="K2" s="18"/>
      <c r="L2" s="16"/>
      <c r="M2" s="16"/>
      <c r="N2" s="19"/>
      <c r="O2" s="20"/>
      <c r="P2" s="21"/>
      <c r="Q2" s="15"/>
      <c r="R2" s="4"/>
      <c r="S2" s="4"/>
      <c r="T2" s="15"/>
    </row>
    <row r="3" spans="1:30" ht="72">
      <c r="A3" s="643" t="s">
        <v>539</v>
      </c>
      <c r="B3" s="643" t="s">
        <v>540</v>
      </c>
      <c r="C3" s="5" t="s">
        <v>496</v>
      </c>
      <c r="D3" s="5" t="s">
        <v>497</v>
      </c>
      <c r="E3" s="5" t="s">
        <v>498</v>
      </c>
      <c r="F3" s="5" t="s">
        <v>499</v>
      </c>
      <c r="G3" s="5" t="s">
        <v>500</v>
      </c>
      <c r="H3" s="22" t="s">
        <v>501</v>
      </c>
      <c r="I3" s="644" t="s">
        <v>440</v>
      </c>
      <c r="J3" s="5" t="s">
        <v>517</v>
      </c>
      <c r="K3" s="5" t="s">
        <v>441</v>
      </c>
      <c r="L3" s="23" t="s">
        <v>494</v>
      </c>
      <c r="M3" s="7" t="s">
        <v>495</v>
      </c>
      <c r="N3" s="7" t="s">
        <v>491</v>
      </c>
      <c r="O3" s="7" t="s">
        <v>492</v>
      </c>
      <c r="P3" s="7" t="s">
        <v>504</v>
      </c>
      <c r="Q3" s="7" t="s">
        <v>493</v>
      </c>
      <c r="R3" s="7" t="s">
        <v>502</v>
      </c>
      <c r="S3" s="648" t="s">
        <v>503</v>
      </c>
      <c r="T3" s="24"/>
      <c r="AA3" s="972" t="s">
        <v>667</v>
      </c>
      <c r="AB3" s="972" t="s">
        <v>668</v>
      </c>
      <c r="AC3" s="972" t="s">
        <v>669</v>
      </c>
      <c r="AD3" s="972" t="s">
        <v>670</v>
      </c>
    </row>
    <row r="4" spans="1:30">
      <c r="A4" s="764"/>
      <c r="B4" s="764"/>
      <c r="C4" s="6"/>
      <c r="D4" s="6"/>
      <c r="E4" s="2"/>
      <c r="F4" s="3"/>
      <c r="G4" s="2"/>
      <c r="H4" s="11"/>
      <c r="I4" s="746">
        <f>IF(AND(F4="Fremdpersonal",C4=Tariftabellen!$S$20),VLOOKUP(D4,Tariftabellen!$T$7:$V$31,3,0),IF(AND(F4="Fremdpersonal",C4=Tariftabellen!$S$32),VLOOKUP(D4,Tariftabellen!$T$32:$V$53,3,0),IF(C4=Tariftabellen!$S$20,VLOOKUP(D4,Tariftabellen!$T$7:$V$31,2,0),IF(C4=Tariftabellen!$S$32,VLOOKUP(D4,Tariftabellen!$T$32:$V$53,2,0),0))))</f>
        <v>0</v>
      </c>
      <c r="J4" s="554" t="str">
        <f t="shared" ref="J4:J35" ca="1" si="0">IF(ISERROR(VLOOKUP(F4,INDIRECT("Tab_"&amp;E4),G4+2,0)),"",VLOOKUP(F4,INDIRECT("Tab_"&amp;E4),(G4+2),0)*(1+$J$1))</f>
        <v/>
      </c>
      <c r="K4" s="646" t="str">
        <f t="shared" ref="K4:K35" ca="1" si="1">IF(AND($K$1&gt;0,H4&gt;0),$K$1,IF(ISERROR(VLOOKUP(F4,INDIRECT("Tab_"&amp;E4),2,0)),"",VLOOKUP(F4,INDIRECT("Tab_"&amp;E4),2,0)))</f>
        <v/>
      </c>
      <c r="L4" s="766">
        <f t="shared" ref="L4:L60" si="2">IF(F4&gt;0,J4*H4,0)</f>
        <v>0</v>
      </c>
      <c r="M4" s="767">
        <f>IF(OR(F4="Minijob",F4="Fremdpersonal",H4=0),0,($M$1*L4+('(A) AG-Anteil Soz.Vers.'!$C$8*'(A) Personal paL'!$H4))*12)</f>
        <v>0</v>
      </c>
      <c r="N4" s="554">
        <f t="shared" ref="N4:N61" ca="1" si="3">IF(ISERROR(K4*L4),0,K4*L4)</f>
        <v>0</v>
      </c>
      <c r="O4" s="25">
        <f>IF(OR(F4="Minijob",F4="Fremdpersonal",H4=0),0,IF((L4*12+M4+N4)&gt;'(A) AG-Anteil Soz.Vers.'!$C$33,'(A) AG-Anteil Soz.Vers.'!$C$33*$O$1,(L4*12+M4+N4)*$O$1))</f>
        <v>0</v>
      </c>
      <c r="P4" s="25">
        <f ca="1">IF(F4="Fremdpersonal",0,IF(F4="Minijob",L4*12*'(A) AG-Anteil Soz.Vers.'!$C$30,IF((L4*12+M4+N4)&gt;'(A) AG-Anteil Soz.Vers.'!$C$32,'(A) AG-Anteil Soz.Vers.'!$C$32*$P$1,(L4*12+M4+N4)*$P$1)))</f>
        <v>0</v>
      </c>
      <c r="Q4" s="554">
        <f t="shared" ref="Q4:Q35" si="4">IF(OR(F4="Minijob",F4="Fremdpersonal",$Q$1=0,H4=0),0,+$Q$1*(L4*12+SUM(M4,N4)))</f>
        <v>0</v>
      </c>
      <c r="R4" s="767">
        <f t="shared" ref="R4:R35" si="5">IF(OR(F4="Minijob",F4="Fremdpersonal",$R$1=0,H4=0),0,+$R$1*L4*12)</f>
        <v>0</v>
      </c>
      <c r="S4" s="649">
        <f t="shared" ref="S4:S60" ca="1" si="6">(L4*12+SUM(M4:R4))</f>
        <v>0</v>
      </c>
      <c r="T4" s="26"/>
      <c r="AA4" s="973">
        <f>IF(OR($F4="Minijob",$F4="Honorarkraft",$H4=0),0,IF((L4*12+$M4+$N4)&gt;'(A) AG-Anteil Soz.Vers.'!$C$33,'(A) AG-Anteil Soz.Vers.'!$C$33*$O$1,($L4*12+$M4+$N4)*$O$1))</f>
        <v>0</v>
      </c>
      <c r="AB4" s="973">
        <f ca="1">IF($F4="Honorarkraft",0,IF($F4="Minijob",$L4*12*'(A) AG-Anteil Soz.Vers.'!$C$30,IF(($L4*12+$M4+$N4)&gt;'(A) AG-Anteil Soz.Vers.'!$C$32,'(A) AG-Anteil Soz.Vers.'!$C$32*$P$1,($L4*12+$M4+$N4)*$P$1)))</f>
        <v>0</v>
      </c>
      <c r="AC4" s="974">
        <f>AA4-O4</f>
        <v>0</v>
      </c>
      <c r="AD4" s="974">
        <f ca="1">AB4-P4</f>
        <v>0</v>
      </c>
    </row>
    <row r="5" spans="1:30">
      <c r="A5" s="764"/>
      <c r="B5" s="764"/>
      <c r="C5" s="6"/>
      <c r="D5" s="6"/>
      <c r="E5" s="2"/>
      <c r="F5" s="3"/>
      <c r="G5" s="2"/>
      <c r="H5" s="748"/>
      <c r="I5" s="746">
        <f>IF(AND(F5="Fremdpersonal",C5=Tariftabellen!$S$20),VLOOKUP(D5,Tariftabellen!$T$7:$V$31,3,0),IF(AND(F5="Fremdpersonal",C5=Tariftabellen!$S$32),VLOOKUP(D5,Tariftabellen!$T$32:$V$53,3,0),IF(C5=Tariftabellen!$S$20,VLOOKUP(D5,Tariftabellen!$T$7:$V$31,2,0),IF(C5=Tariftabellen!$S$32,VLOOKUP(D5,Tariftabellen!$T$32:$V$53,2,0),0))))</f>
        <v>0</v>
      </c>
      <c r="J5" s="749" t="str">
        <f t="shared" ca="1" si="0"/>
        <v/>
      </c>
      <c r="K5" s="646" t="str">
        <f t="shared" ca="1" si="1"/>
        <v/>
      </c>
      <c r="L5" s="766">
        <f t="shared" ref="L5:L42" si="7">IF(F5&gt;0,J5*H5,0)</f>
        <v>0</v>
      </c>
      <c r="M5" s="767">
        <f>IF(OR(F5="Minijob",F5="Fremdpersonal",H5=0),0,($M$1*L5+('(A) AG-Anteil Soz.Vers.'!$C$8*'(A) Personal paL'!$H5))*12)</f>
        <v>0</v>
      </c>
      <c r="N5" s="749">
        <f t="shared" ref="N5:N42" ca="1" si="8">IF(ISERROR(K5*L5),0,K5*L5)</f>
        <v>0</v>
      </c>
      <c r="O5" s="750">
        <f>IF(OR(F5="Minijob",F5="Fremdpersonal",H5=0),0,IF((L5*12+M5+N5)&gt;'(A) AG-Anteil Soz.Vers.'!$C$33,'(A) AG-Anteil Soz.Vers.'!$C$33*$O$1,(L5*12+M5+N5)*$O$1))</f>
        <v>0</v>
      </c>
      <c r="P5" s="750">
        <f ca="1">IF(F5="Fremdpersonal",0,IF(F5="Minijob",L5*12*'(A) AG-Anteil Soz.Vers.'!$C$30,IF((L5*12+M5+N5)&gt;'(A) AG-Anteil Soz.Vers.'!$C$32,'(A) AG-Anteil Soz.Vers.'!$C$32*$P$1,(L5*12+M5+N5)*$P$1)))</f>
        <v>0</v>
      </c>
      <c r="Q5" s="749">
        <f t="shared" si="4"/>
        <v>0</v>
      </c>
      <c r="R5" s="767">
        <f t="shared" si="5"/>
        <v>0</v>
      </c>
      <c r="S5" s="751">
        <f t="shared" ref="S5:S42" ca="1" si="9">(L5*12+SUM(M5:R5))</f>
        <v>0</v>
      </c>
      <c r="T5" s="26"/>
      <c r="AA5" s="973"/>
      <c r="AB5" s="973"/>
      <c r="AC5" s="974"/>
      <c r="AD5" s="974"/>
    </row>
    <row r="6" spans="1:30">
      <c r="A6" s="764"/>
      <c r="B6" s="764"/>
      <c r="C6" s="6"/>
      <c r="D6" s="6"/>
      <c r="E6" s="2"/>
      <c r="F6" s="3"/>
      <c r="G6" s="2"/>
      <c r="H6" s="748"/>
      <c r="I6" s="746">
        <f>IF(AND(F6="Fremdpersonal",C6=Tariftabellen!$S$20),VLOOKUP(D6,Tariftabellen!$T$7:$V$31,3,0),IF(AND(F6="Fremdpersonal",C6=Tariftabellen!$S$32),VLOOKUP(D6,Tariftabellen!$T$32:$V$53,3,0),IF(C6=Tariftabellen!$S$20,VLOOKUP(D6,Tariftabellen!$T$7:$V$31,2,0),IF(C6=Tariftabellen!$S$32,VLOOKUP(D6,Tariftabellen!$T$32:$V$53,2,0),0))))</f>
        <v>0</v>
      </c>
      <c r="J6" s="749" t="str">
        <f t="shared" ca="1" si="0"/>
        <v/>
      </c>
      <c r="K6" s="646" t="str">
        <f t="shared" ca="1" si="1"/>
        <v/>
      </c>
      <c r="L6" s="766">
        <f t="shared" si="7"/>
        <v>0</v>
      </c>
      <c r="M6" s="767">
        <f>IF(OR(F6="Minijob",F6="Fremdpersonal",H6=0),0,($M$1*L6+('(A) AG-Anteil Soz.Vers.'!$C$8*'(A) Personal paL'!$H6))*12)</f>
        <v>0</v>
      </c>
      <c r="N6" s="749">
        <f t="shared" ca="1" si="8"/>
        <v>0</v>
      </c>
      <c r="O6" s="750">
        <f>IF(OR(F6="Minijob",F6="Fremdpersonal",H6=0),0,IF((L6*12+M6+N6)&gt;'(A) AG-Anteil Soz.Vers.'!$C$33,'(A) AG-Anteil Soz.Vers.'!$C$33*$O$1,(L6*12+M6+N6)*$O$1))</f>
        <v>0</v>
      </c>
      <c r="P6" s="750">
        <f ca="1">IF(F6="Fremdpersonal",0,IF(F6="Minijob",L6*12*'(A) AG-Anteil Soz.Vers.'!$C$30,IF((L6*12+M6+N6)&gt;'(A) AG-Anteil Soz.Vers.'!$C$32,'(A) AG-Anteil Soz.Vers.'!$C$32*$P$1,(L6*12+M6+N6)*$P$1)))</f>
        <v>0</v>
      </c>
      <c r="Q6" s="749">
        <f t="shared" si="4"/>
        <v>0</v>
      </c>
      <c r="R6" s="767">
        <f t="shared" si="5"/>
        <v>0</v>
      </c>
      <c r="S6" s="751">
        <f t="shared" ca="1" si="9"/>
        <v>0</v>
      </c>
      <c r="T6" s="26"/>
      <c r="AA6" s="973"/>
      <c r="AB6" s="973"/>
      <c r="AC6" s="974"/>
      <c r="AD6" s="974"/>
    </row>
    <row r="7" spans="1:30">
      <c r="A7" s="764"/>
      <c r="B7" s="764"/>
      <c r="C7" s="6"/>
      <c r="D7" s="6"/>
      <c r="E7" s="2"/>
      <c r="F7" s="3"/>
      <c r="G7" s="2"/>
      <c r="H7" s="748"/>
      <c r="I7" s="746">
        <f>IF(AND(F7="Fremdpersonal",C7=Tariftabellen!$S$20),VLOOKUP(D7,Tariftabellen!$T$7:$V$31,3,0),IF(AND(F7="Fremdpersonal",C7=Tariftabellen!$S$32),VLOOKUP(D7,Tariftabellen!$T$32:$V$53,3,0),IF(C7=Tariftabellen!$S$20,VLOOKUP(D7,Tariftabellen!$T$7:$V$31,2,0),IF(C7=Tariftabellen!$S$32,VLOOKUP(D7,Tariftabellen!$T$32:$V$53,2,0),0))))</f>
        <v>0</v>
      </c>
      <c r="J7" s="749" t="str">
        <f t="shared" ca="1" si="0"/>
        <v/>
      </c>
      <c r="K7" s="646" t="str">
        <f t="shared" ca="1" si="1"/>
        <v/>
      </c>
      <c r="L7" s="766">
        <f t="shared" si="7"/>
        <v>0</v>
      </c>
      <c r="M7" s="767">
        <f>IF(OR(F7="Minijob",F7="Fremdpersonal",H7=0),0,($M$1*L7+('(A) AG-Anteil Soz.Vers.'!$C$8*'(A) Personal paL'!$H7))*12)</f>
        <v>0</v>
      </c>
      <c r="N7" s="749">
        <f t="shared" ca="1" si="8"/>
        <v>0</v>
      </c>
      <c r="O7" s="750">
        <f>IF(OR(F7="Minijob",F7="Fremdpersonal",H7=0),0,IF((L7*12+M7+N7)&gt;'(A) AG-Anteil Soz.Vers.'!$C$33,'(A) AG-Anteil Soz.Vers.'!$C$33*$O$1,(L7*12+M7+N7)*$O$1))</f>
        <v>0</v>
      </c>
      <c r="P7" s="750">
        <f ca="1">IF(F7="Fremdpersonal",0,IF(F7="Minijob",L7*12*'(A) AG-Anteil Soz.Vers.'!$C$30,IF((L7*12+M7+N7)&gt;'(A) AG-Anteil Soz.Vers.'!$C$32,'(A) AG-Anteil Soz.Vers.'!$C$32*$P$1,(L7*12+M7+N7)*$P$1)))</f>
        <v>0</v>
      </c>
      <c r="Q7" s="749">
        <f t="shared" si="4"/>
        <v>0</v>
      </c>
      <c r="R7" s="767">
        <f t="shared" si="5"/>
        <v>0</v>
      </c>
      <c r="S7" s="751">
        <f t="shared" ca="1" si="9"/>
        <v>0</v>
      </c>
      <c r="T7" s="26"/>
      <c r="AA7" s="973"/>
      <c r="AB7" s="973"/>
      <c r="AC7" s="974"/>
      <c r="AD7" s="974"/>
    </row>
    <row r="8" spans="1:30">
      <c r="A8" s="764"/>
      <c r="B8" s="764"/>
      <c r="C8" s="6"/>
      <c r="D8" s="6"/>
      <c r="E8" s="2"/>
      <c r="F8" s="3"/>
      <c r="G8" s="2"/>
      <c r="H8" s="748"/>
      <c r="I8" s="746">
        <f>IF(AND(F8="Fremdpersonal",C8=Tariftabellen!$S$20),VLOOKUP(D8,Tariftabellen!$T$7:$V$31,3,0),IF(AND(F8="Fremdpersonal",C8=Tariftabellen!$S$32),VLOOKUP(D8,Tariftabellen!$T$32:$V$53,3,0),IF(C8=Tariftabellen!$S$20,VLOOKUP(D8,Tariftabellen!$T$7:$V$31,2,0),IF(C8=Tariftabellen!$S$32,VLOOKUP(D8,Tariftabellen!$T$32:$V$53,2,0),0))))</f>
        <v>0</v>
      </c>
      <c r="J8" s="749" t="str">
        <f t="shared" ca="1" si="0"/>
        <v/>
      </c>
      <c r="K8" s="646" t="str">
        <f t="shared" ca="1" si="1"/>
        <v/>
      </c>
      <c r="L8" s="766">
        <f t="shared" si="7"/>
        <v>0</v>
      </c>
      <c r="M8" s="767">
        <f>IF(OR(F8="Minijob",F8="Fremdpersonal",H8=0),0,($M$1*L8+('(A) AG-Anteil Soz.Vers.'!$C$8*'(A) Personal paL'!$H8))*12)</f>
        <v>0</v>
      </c>
      <c r="N8" s="749">
        <f t="shared" ca="1" si="8"/>
        <v>0</v>
      </c>
      <c r="O8" s="750">
        <f>IF(OR(F8="Minijob",F8="Fremdpersonal",H8=0),0,IF((L8*12+M8+N8)&gt;'(A) AG-Anteil Soz.Vers.'!$C$33,'(A) AG-Anteil Soz.Vers.'!$C$33*$O$1,(L8*12+M8+N8)*$O$1))</f>
        <v>0</v>
      </c>
      <c r="P8" s="750">
        <f ca="1">IF(F8="Fremdpersonal",0,IF(F8="Minijob",L8*12*'(A) AG-Anteil Soz.Vers.'!$C$30,IF((L8*12+M8+N8)&gt;'(A) AG-Anteil Soz.Vers.'!$C$32,'(A) AG-Anteil Soz.Vers.'!$C$32*$P$1,(L8*12+M8+N8)*$P$1)))</f>
        <v>0</v>
      </c>
      <c r="Q8" s="749">
        <f t="shared" si="4"/>
        <v>0</v>
      </c>
      <c r="R8" s="767">
        <f t="shared" si="5"/>
        <v>0</v>
      </c>
      <c r="S8" s="751">
        <f t="shared" ca="1" si="9"/>
        <v>0</v>
      </c>
      <c r="T8" s="26"/>
      <c r="AA8" s="973"/>
      <c r="AB8" s="973"/>
      <c r="AC8" s="974"/>
      <c r="AD8" s="974"/>
    </row>
    <row r="9" spans="1:30">
      <c r="A9" s="764"/>
      <c r="B9" s="764"/>
      <c r="C9" s="6"/>
      <c r="D9" s="6"/>
      <c r="E9" s="2"/>
      <c r="F9" s="3"/>
      <c r="G9" s="2"/>
      <c r="H9" s="748"/>
      <c r="I9" s="746">
        <f>IF(AND(F9="Fremdpersonal",C9=Tariftabellen!$S$20),VLOOKUP(D9,Tariftabellen!$T$7:$V$31,3,0),IF(AND(F9="Fremdpersonal",C9=Tariftabellen!$S$32),VLOOKUP(D9,Tariftabellen!$T$32:$V$53,3,0),IF(C9=Tariftabellen!$S$20,VLOOKUP(D9,Tariftabellen!$T$7:$V$31,2,0),IF(C9=Tariftabellen!$S$32,VLOOKUP(D9,Tariftabellen!$T$32:$V$53,2,0),0))))</f>
        <v>0</v>
      </c>
      <c r="J9" s="749" t="str">
        <f t="shared" ca="1" si="0"/>
        <v/>
      </c>
      <c r="K9" s="646" t="str">
        <f t="shared" ca="1" si="1"/>
        <v/>
      </c>
      <c r="L9" s="766">
        <f t="shared" si="7"/>
        <v>0</v>
      </c>
      <c r="M9" s="767">
        <f>IF(OR(F9="Minijob",F9="Fremdpersonal",H9=0),0,($M$1*L9+('(A) AG-Anteil Soz.Vers.'!$C$8*'(A) Personal paL'!$H9))*12)</f>
        <v>0</v>
      </c>
      <c r="N9" s="749">
        <f t="shared" ca="1" si="8"/>
        <v>0</v>
      </c>
      <c r="O9" s="750">
        <f>IF(OR(F9="Minijob",F9="Fremdpersonal",H9=0),0,IF((L9*12+M9+N9)&gt;'(A) AG-Anteil Soz.Vers.'!$C$33,'(A) AG-Anteil Soz.Vers.'!$C$33*$O$1,(L9*12+M9+N9)*$O$1))</f>
        <v>0</v>
      </c>
      <c r="P9" s="750">
        <f ca="1">IF(F9="Fremdpersonal",0,IF(F9="Minijob",L9*12*'(A) AG-Anteil Soz.Vers.'!$C$30,IF((L9*12+M9+N9)&gt;'(A) AG-Anteil Soz.Vers.'!$C$32,'(A) AG-Anteil Soz.Vers.'!$C$32*$P$1,(L9*12+M9+N9)*$P$1)))</f>
        <v>0</v>
      </c>
      <c r="Q9" s="749">
        <f t="shared" si="4"/>
        <v>0</v>
      </c>
      <c r="R9" s="767">
        <f t="shared" si="5"/>
        <v>0</v>
      </c>
      <c r="S9" s="751">
        <f t="shared" ca="1" si="9"/>
        <v>0</v>
      </c>
      <c r="T9" s="26"/>
      <c r="AA9" s="973"/>
      <c r="AB9" s="973"/>
      <c r="AC9" s="974"/>
      <c r="AD9" s="974"/>
    </row>
    <row r="10" spans="1:30">
      <c r="A10" s="764"/>
      <c r="B10" s="764"/>
      <c r="C10" s="6"/>
      <c r="D10" s="6"/>
      <c r="E10" s="2"/>
      <c r="F10" s="3"/>
      <c r="G10" s="2"/>
      <c r="H10" s="748"/>
      <c r="I10" s="746">
        <f>IF(AND(F10="Fremdpersonal",C10=Tariftabellen!$S$20),VLOOKUP(D10,Tariftabellen!$T$7:$V$31,3,0),IF(AND(F10="Fremdpersonal",C10=Tariftabellen!$S$32),VLOOKUP(D10,Tariftabellen!$T$32:$V$53,3,0),IF(C10=Tariftabellen!$S$20,VLOOKUP(D10,Tariftabellen!$T$7:$V$31,2,0),IF(C10=Tariftabellen!$S$32,VLOOKUP(D10,Tariftabellen!$T$32:$V$53,2,0),0))))</f>
        <v>0</v>
      </c>
      <c r="J10" s="749" t="str">
        <f t="shared" ca="1" si="0"/>
        <v/>
      </c>
      <c r="K10" s="646" t="str">
        <f t="shared" ca="1" si="1"/>
        <v/>
      </c>
      <c r="L10" s="766">
        <f t="shared" si="7"/>
        <v>0</v>
      </c>
      <c r="M10" s="767">
        <f>IF(OR(F10="Minijob",F10="Fremdpersonal",H10=0),0,($M$1*L10+('(A) AG-Anteil Soz.Vers.'!$C$8*'(A) Personal paL'!$H10))*12)</f>
        <v>0</v>
      </c>
      <c r="N10" s="749">
        <f t="shared" ca="1" si="8"/>
        <v>0</v>
      </c>
      <c r="O10" s="750">
        <f>IF(OR(F10="Minijob",F10="Fremdpersonal",H10=0),0,IF((L10*12+M10+N10)&gt;'(A) AG-Anteil Soz.Vers.'!$C$33,'(A) AG-Anteil Soz.Vers.'!$C$33*$O$1,(L10*12+M10+N10)*$O$1))</f>
        <v>0</v>
      </c>
      <c r="P10" s="750">
        <f ca="1">IF(F10="Fremdpersonal",0,IF(F10="Minijob",L10*12*'(A) AG-Anteil Soz.Vers.'!$C$30,IF((L10*12+M10+N10)&gt;'(A) AG-Anteil Soz.Vers.'!$C$32,'(A) AG-Anteil Soz.Vers.'!$C$32*$P$1,(L10*12+M10+N10)*$P$1)))</f>
        <v>0</v>
      </c>
      <c r="Q10" s="749">
        <f t="shared" si="4"/>
        <v>0</v>
      </c>
      <c r="R10" s="767">
        <f t="shared" si="5"/>
        <v>0</v>
      </c>
      <c r="S10" s="751">
        <f t="shared" ca="1" si="9"/>
        <v>0</v>
      </c>
      <c r="T10" s="26"/>
      <c r="AA10" s="973"/>
      <c r="AB10" s="973"/>
      <c r="AC10" s="974"/>
      <c r="AD10" s="974"/>
    </row>
    <row r="11" spans="1:30">
      <c r="A11" s="764"/>
      <c r="B11" s="764"/>
      <c r="C11" s="6"/>
      <c r="D11" s="6"/>
      <c r="E11" s="2"/>
      <c r="F11" s="3"/>
      <c r="G11" s="2"/>
      <c r="H11" s="748"/>
      <c r="I11" s="746">
        <f>IF(AND(F11="Fremdpersonal",C11=Tariftabellen!$S$20),VLOOKUP(D11,Tariftabellen!$T$7:$V$31,3,0),IF(AND(F11="Fremdpersonal",C11=Tariftabellen!$S$32),VLOOKUP(D11,Tariftabellen!$T$32:$V$53,3,0),IF(C11=Tariftabellen!$S$20,VLOOKUP(D11,Tariftabellen!$T$7:$V$31,2,0),IF(C11=Tariftabellen!$S$32,VLOOKUP(D11,Tariftabellen!$T$32:$V$53,2,0),0))))</f>
        <v>0</v>
      </c>
      <c r="J11" s="749" t="str">
        <f t="shared" ca="1" si="0"/>
        <v/>
      </c>
      <c r="K11" s="646" t="str">
        <f t="shared" ca="1" si="1"/>
        <v/>
      </c>
      <c r="L11" s="766">
        <f t="shared" si="7"/>
        <v>0</v>
      </c>
      <c r="M11" s="767">
        <f>IF(OR(F11="Minijob",F11="Fremdpersonal",H11=0),0,($M$1*L11+('(A) AG-Anteil Soz.Vers.'!$C$8*'(A) Personal paL'!$H11))*12)</f>
        <v>0</v>
      </c>
      <c r="N11" s="749">
        <f t="shared" ca="1" si="8"/>
        <v>0</v>
      </c>
      <c r="O11" s="750">
        <f>IF(OR(F11="Minijob",F11="Fremdpersonal",H11=0),0,IF((L11*12+M11+N11)&gt;'(A) AG-Anteil Soz.Vers.'!$C$33,'(A) AG-Anteil Soz.Vers.'!$C$33*$O$1,(L11*12+M11+N11)*$O$1))</f>
        <v>0</v>
      </c>
      <c r="P11" s="750">
        <f ca="1">IF(F11="Fremdpersonal",0,IF(F11="Minijob",L11*12*'(A) AG-Anteil Soz.Vers.'!$C$30,IF((L11*12+M11+N11)&gt;'(A) AG-Anteil Soz.Vers.'!$C$32,'(A) AG-Anteil Soz.Vers.'!$C$32*$P$1,(L11*12+M11+N11)*$P$1)))</f>
        <v>0</v>
      </c>
      <c r="Q11" s="749">
        <f t="shared" si="4"/>
        <v>0</v>
      </c>
      <c r="R11" s="767">
        <f t="shared" si="5"/>
        <v>0</v>
      </c>
      <c r="S11" s="751">
        <f t="shared" ca="1" si="9"/>
        <v>0</v>
      </c>
      <c r="T11" s="26"/>
      <c r="AA11" s="973"/>
      <c r="AB11" s="973"/>
      <c r="AC11" s="974"/>
      <c r="AD11" s="974"/>
    </row>
    <row r="12" spans="1:30">
      <c r="A12" s="764"/>
      <c r="B12" s="764"/>
      <c r="C12" s="6"/>
      <c r="D12" s="6"/>
      <c r="E12" s="2"/>
      <c r="F12" s="3"/>
      <c r="G12" s="2"/>
      <c r="H12" s="748"/>
      <c r="I12" s="746">
        <f>IF(AND(F12="Fremdpersonal",C12=Tariftabellen!$S$20),VLOOKUP(D12,Tariftabellen!$T$7:$V$31,3,0),IF(AND(F12="Fremdpersonal",C12=Tariftabellen!$S$32),VLOOKUP(D12,Tariftabellen!$T$32:$V$53,3,0),IF(C12=Tariftabellen!$S$20,VLOOKUP(D12,Tariftabellen!$T$7:$V$31,2,0),IF(C12=Tariftabellen!$S$32,VLOOKUP(D12,Tariftabellen!$T$32:$V$53,2,0),0))))</f>
        <v>0</v>
      </c>
      <c r="J12" s="749" t="str">
        <f t="shared" ca="1" si="0"/>
        <v/>
      </c>
      <c r="K12" s="646" t="str">
        <f t="shared" ca="1" si="1"/>
        <v/>
      </c>
      <c r="L12" s="766">
        <f t="shared" si="7"/>
        <v>0</v>
      </c>
      <c r="M12" s="767">
        <f>IF(OR(F12="Minijob",F12="Fremdpersonal",H12=0),0,($M$1*L12+('(A) AG-Anteil Soz.Vers.'!$C$8*'(A) Personal paL'!$H12))*12)</f>
        <v>0</v>
      </c>
      <c r="N12" s="749">
        <f t="shared" ca="1" si="8"/>
        <v>0</v>
      </c>
      <c r="O12" s="750">
        <f>IF(OR(F12="Minijob",F12="Fremdpersonal",H12=0),0,IF((L12*12+M12+N12)&gt;'(A) AG-Anteil Soz.Vers.'!$C$33,'(A) AG-Anteil Soz.Vers.'!$C$33*$O$1,(L12*12+M12+N12)*$O$1))</f>
        <v>0</v>
      </c>
      <c r="P12" s="750">
        <f ca="1">IF(F12="Fremdpersonal",0,IF(F12="Minijob",L12*12*'(A) AG-Anteil Soz.Vers.'!$C$30,IF((L12*12+M12+N12)&gt;'(A) AG-Anteil Soz.Vers.'!$C$32,'(A) AG-Anteil Soz.Vers.'!$C$32*$P$1,(L12*12+M12+N12)*$P$1)))</f>
        <v>0</v>
      </c>
      <c r="Q12" s="749">
        <f t="shared" si="4"/>
        <v>0</v>
      </c>
      <c r="R12" s="767">
        <f t="shared" si="5"/>
        <v>0</v>
      </c>
      <c r="S12" s="751">
        <f t="shared" ca="1" si="9"/>
        <v>0</v>
      </c>
      <c r="T12" s="26"/>
      <c r="AA12" s="973"/>
      <c r="AB12" s="973"/>
      <c r="AC12" s="974"/>
      <c r="AD12" s="974"/>
    </row>
    <row r="13" spans="1:30">
      <c r="A13" s="764"/>
      <c r="B13" s="764"/>
      <c r="C13" s="6"/>
      <c r="D13" s="6"/>
      <c r="E13" s="2"/>
      <c r="F13" s="3"/>
      <c r="G13" s="2"/>
      <c r="H13" s="748"/>
      <c r="I13" s="746">
        <f>IF(AND(F13="Fremdpersonal",C13=Tariftabellen!$S$20),VLOOKUP(D13,Tariftabellen!$T$7:$V$31,3,0),IF(AND(F13="Fremdpersonal",C13=Tariftabellen!$S$32),VLOOKUP(D13,Tariftabellen!$T$32:$V$53,3,0),IF(C13=Tariftabellen!$S$20,VLOOKUP(D13,Tariftabellen!$T$7:$V$31,2,0),IF(C13=Tariftabellen!$S$32,VLOOKUP(D13,Tariftabellen!$T$32:$V$53,2,0),0))))</f>
        <v>0</v>
      </c>
      <c r="J13" s="749" t="str">
        <f t="shared" ca="1" si="0"/>
        <v/>
      </c>
      <c r="K13" s="646" t="str">
        <f t="shared" ca="1" si="1"/>
        <v/>
      </c>
      <c r="L13" s="766">
        <f t="shared" si="7"/>
        <v>0</v>
      </c>
      <c r="M13" s="767">
        <f>IF(OR(F13="Minijob",F13="Fremdpersonal",H13=0),0,($M$1*L13+('(A) AG-Anteil Soz.Vers.'!$C$8*'(A) Personal paL'!$H13))*12)</f>
        <v>0</v>
      </c>
      <c r="N13" s="749">
        <f t="shared" ca="1" si="8"/>
        <v>0</v>
      </c>
      <c r="O13" s="750">
        <f>IF(OR(F13="Minijob",F13="Fremdpersonal",H13=0),0,IF((L13*12+M13+N13)&gt;'(A) AG-Anteil Soz.Vers.'!$C$33,'(A) AG-Anteil Soz.Vers.'!$C$33*$O$1,(L13*12+M13+N13)*$O$1))</f>
        <v>0</v>
      </c>
      <c r="P13" s="750">
        <f ca="1">IF(F13="Fremdpersonal",0,IF(F13="Minijob",L13*12*'(A) AG-Anteil Soz.Vers.'!$C$30,IF((L13*12+M13+N13)&gt;'(A) AG-Anteil Soz.Vers.'!$C$32,'(A) AG-Anteil Soz.Vers.'!$C$32*$P$1,(L13*12+M13+N13)*$P$1)))</f>
        <v>0</v>
      </c>
      <c r="Q13" s="749">
        <f t="shared" si="4"/>
        <v>0</v>
      </c>
      <c r="R13" s="767">
        <f t="shared" si="5"/>
        <v>0</v>
      </c>
      <c r="S13" s="751">
        <f t="shared" ca="1" si="9"/>
        <v>0</v>
      </c>
      <c r="T13" s="26"/>
      <c r="AA13" s="973"/>
      <c r="AB13" s="973"/>
      <c r="AC13" s="974"/>
      <c r="AD13" s="974"/>
    </row>
    <row r="14" spans="1:30">
      <c r="A14" s="764"/>
      <c r="B14" s="764"/>
      <c r="C14" s="6"/>
      <c r="D14" s="6"/>
      <c r="E14" s="2"/>
      <c r="F14" s="3"/>
      <c r="G14" s="2"/>
      <c r="H14" s="748"/>
      <c r="I14" s="746">
        <f>IF(AND(F14="Fremdpersonal",C14=Tariftabellen!$S$20),VLOOKUP(D14,Tariftabellen!$T$7:$V$31,3,0),IF(AND(F14="Fremdpersonal",C14=Tariftabellen!$S$32),VLOOKUP(D14,Tariftabellen!$T$32:$V$53,3,0),IF(C14=Tariftabellen!$S$20,VLOOKUP(D14,Tariftabellen!$T$7:$V$31,2,0),IF(C14=Tariftabellen!$S$32,VLOOKUP(D14,Tariftabellen!$T$32:$V$53,2,0),0))))</f>
        <v>0</v>
      </c>
      <c r="J14" s="749" t="str">
        <f t="shared" ca="1" si="0"/>
        <v/>
      </c>
      <c r="K14" s="646" t="str">
        <f t="shared" ca="1" si="1"/>
        <v/>
      </c>
      <c r="L14" s="766">
        <f t="shared" si="7"/>
        <v>0</v>
      </c>
      <c r="M14" s="767">
        <f>IF(OR(F14="Minijob",F14="Fremdpersonal",H14=0),0,($M$1*L14+('(A) AG-Anteil Soz.Vers.'!$C$8*'(A) Personal paL'!$H14))*12)</f>
        <v>0</v>
      </c>
      <c r="N14" s="749">
        <f t="shared" ca="1" si="8"/>
        <v>0</v>
      </c>
      <c r="O14" s="750">
        <f>IF(OR(F14="Minijob",F14="Fremdpersonal",H14=0),0,IF((L14*12+M14+N14)&gt;'(A) AG-Anteil Soz.Vers.'!$C$33,'(A) AG-Anteil Soz.Vers.'!$C$33*$O$1,(L14*12+M14+N14)*$O$1))</f>
        <v>0</v>
      </c>
      <c r="P14" s="750">
        <f ca="1">IF(F14="Fremdpersonal",0,IF(F14="Minijob",L14*12*'(A) AG-Anteil Soz.Vers.'!$C$30,IF((L14*12+M14+N14)&gt;'(A) AG-Anteil Soz.Vers.'!$C$32,'(A) AG-Anteil Soz.Vers.'!$C$32*$P$1,(L14*12+M14+N14)*$P$1)))</f>
        <v>0</v>
      </c>
      <c r="Q14" s="749">
        <f t="shared" si="4"/>
        <v>0</v>
      </c>
      <c r="R14" s="767">
        <f t="shared" si="5"/>
        <v>0</v>
      </c>
      <c r="S14" s="751">
        <f t="shared" ca="1" si="9"/>
        <v>0</v>
      </c>
      <c r="T14" s="26"/>
      <c r="AA14" s="973"/>
      <c r="AB14" s="973"/>
      <c r="AC14" s="974"/>
      <c r="AD14" s="974"/>
    </row>
    <row r="15" spans="1:30">
      <c r="A15" s="764"/>
      <c r="B15" s="764"/>
      <c r="C15" s="6"/>
      <c r="D15" s="6"/>
      <c r="E15" s="2"/>
      <c r="F15" s="3"/>
      <c r="G15" s="2"/>
      <c r="H15" s="748"/>
      <c r="I15" s="746">
        <f>IF(AND(F15="Fremdpersonal",C15=Tariftabellen!$S$20),VLOOKUP(D15,Tariftabellen!$T$7:$V$31,3,0),IF(AND(F15="Fremdpersonal",C15=Tariftabellen!$S$32),VLOOKUP(D15,Tariftabellen!$T$32:$V$53,3,0),IF(C15=Tariftabellen!$S$20,VLOOKUP(D15,Tariftabellen!$T$7:$V$31,2,0),IF(C15=Tariftabellen!$S$32,VLOOKUP(D15,Tariftabellen!$T$32:$V$53,2,0),0))))</f>
        <v>0</v>
      </c>
      <c r="J15" s="749" t="str">
        <f t="shared" ca="1" si="0"/>
        <v/>
      </c>
      <c r="K15" s="646" t="str">
        <f t="shared" ca="1" si="1"/>
        <v/>
      </c>
      <c r="L15" s="766">
        <f t="shared" si="7"/>
        <v>0</v>
      </c>
      <c r="M15" s="767">
        <f>IF(OR(F15="Minijob",F15="Fremdpersonal",H15=0),0,($M$1*L15+('(A) AG-Anteil Soz.Vers.'!$C$8*'(A) Personal paL'!$H15))*12)</f>
        <v>0</v>
      </c>
      <c r="N15" s="749">
        <f t="shared" ca="1" si="8"/>
        <v>0</v>
      </c>
      <c r="O15" s="750">
        <f>IF(OR(F15="Minijob",F15="Fremdpersonal",H15=0),0,IF((L15*12+M15+N15)&gt;'(A) AG-Anteil Soz.Vers.'!$C$33,'(A) AG-Anteil Soz.Vers.'!$C$33*$O$1,(L15*12+M15+N15)*$O$1))</f>
        <v>0</v>
      </c>
      <c r="P15" s="750">
        <f ca="1">IF(F15="Fremdpersonal",0,IF(F15="Minijob",L15*12*'(A) AG-Anteil Soz.Vers.'!$C$30,IF((L15*12+M15+N15)&gt;'(A) AG-Anteil Soz.Vers.'!$C$32,'(A) AG-Anteil Soz.Vers.'!$C$32*$P$1,(L15*12+M15+N15)*$P$1)))</f>
        <v>0</v>
      </c>
      <c r="Q15" s="749">
        <f t="shared" si="4"/>
        <v>0</v>
      </c>
      <c r="R15" s="767">
        <f t="shared" si="5"/>
        <v>0</v>
      </c>
      <c r="S15" s="751">
        <f t="shared" ca="1" si="9"/>
        <v>0</v>
      </c>
      <c r="T15" s="26"/>
      <c r="AA15" s="973"/>
      <c r="AB15" s="973"/>
      <c r="AC15" s="974"/>
      <c r="AD15" s="974"/>
    </row>
    <row r="16" spans="1:30">
      <c r="A16" s="764"/>
      <c r="B16" s="764"/>
      <c r="C16" s="6"/>
      <c r="D16" s="6"/>
      <c r="E16" s="2"/>
      <c r="F16" s="3"/>
      <c r="G16" s="2"/>
      <c r="H16" s="748"/>
      <c r="I16" s="746">
        <f>IF(AND(F16="Fremdpersonal",C16=Tariftabellen!$S$20),VLOOKUP(D16,Tariftabellen!$T$7:$V$31,3,0),IF(AND(F16="Fremdpersonal",C16=Tariftabellen!$S$32),VLOOKUP(D16,Tariftabellen!$T$32:$V$53,3,0),IF(C16=Tariftabellen!$S$20,VLOOKUP(D16,Tariftabellen!$T$7:$V$31,2,0),IF(C16=Tariftabellen!$S$32,VLOOKUP(D16,Tariftabellen!$T$32:$V$53,2,0),0))))</f>
        <v>0</v>
      </c>
      <c r="J16" s="749" t="str">
        <f t="shared" ca="1" si="0"/>
        <v/>
      </c>
      <c r="K16" s="646" t="str">
        <f t="shared" ca="1" si="1"/>
        <v/>
      </c>
      <c r="L16" s="766">
        <f t="shared" si="7"/>
        <v>0</v>
      </c>
      <c r="M16" s="767">
        <f>IF(OR(F16="Minijob",F16="Fremdpersonal",H16=0),0,($M$1*L16+('(A) AG-Anteil Soz.Vers.'!$C$8*'(A) Personal paL'!$H16))*12)</f>
        <v>0</v>
      </c>
      <c r="N16" s="749">
        <f t="shared" ca="1" si="8"/>
        <v>0</v>
      </c>
      <c r="O16" s="750">
        <f>IF(OR(F16="Minijob",F16="Fremdpersonal",H16=0),0,IF((L16*12+M16+N16)&gt;'(A) AG-Anteil Soz.Vers.'!$C$33,'(A) AG-Anteil Soz.Vers.'!$C$33*$O$1,(L16*12+M16+N16)*$O$1))</f>
        <v>0</v>
      </c>
      <c r="P16" s="750">
        <f ca="1">IF(F16="Fremdpersonal",0,IF(F16="Minijob",L16*12*'(A) AG-Anteil Soz.Vers.'!$C$30,IF((L16*12+M16+N16)&gt;'(A) AG-Anteil Soz.Vers.'!$C$32,'(A) AG-Anteil Soz.Vers.'!$C$32*$P$1,(L16*12+M16+N16)*$P$1)))</f>
        <v>0</v>
      </c>
      <c r="Q16" s="749">
        <f t="shared" si="4"/>
        <v>0</v>
      </c>
      <c r="R16" s="767">
        <f t="shared" si="5"/>
        <v>0</v>
      </c>
      <c r="S16" s="751">
        <f t="shared" ca="1" si="9"/>
        <v>0</v>
      </c>
      <c r="T16" s="26"/>
      <c r="AA16" s="973"/>
      <c r="AB16" s="973"/>
      <c r="AC16" s="974"/>
      <c r="AD16" s="974"/>
    </row>
    <row r="17" spans="1:30">
      <c r="A17" s="764"/>
      <c r="B17" s="764"/>
      <c r="C17" s="6"/>
      <c r="D17" s="6"/>
      <c r="E17" s="2"/>
      <c r="F17" s="3"/>
      <c r="G17" s="2"/>
      <c r="H17" s="748"/>
      <c r="I17" s="746">
        <f>IF(AND(F17="Fremdpersonal",C17=Tariftabellen!$S$20),VLOOKUP(D17,Tariftabellen!$T$7:$V$31,3,0),IF(AND(F17="Fremdpersonal",C17=Tariftabellen!$S$32),VLOOKUP(D17,Tariftabellen!$T$32:$V$53,3,0),IF(C17=Tariftabellen!$S$20,VLOOKUP(D17,Tariftabellen!$T$7:$V$31,2,0),IF(C17=Tariftabellen!$S$32,VLOOKUP(D17,Tariftabellen!$T$32:$V$53,2,0),0))))</f>
        <v>0</v>
      </c>
      <c r="J17" s="749" t="str">
        <f t="shared" ca="1" si="0"/>
        <v/>
      </c>
      <c r="K17" s="646" t="str">
        <f t="shared" ca="1" si="1"/>
        <v/>
      </c>
      <c r="L17" s="766">
        <f t="shared" si="7"/>
        <v>0</v>
      </c>
      <c r="M17" s="767">
        <f>IF(OR(F17="Minijob",F17="Fremdpersonal",H17=0),0,($M$1*L17+('(A) AG-Anteil Soz.Vers.'!$C$8*'(A) Personal paL'!$H17))*12)</f>
        <v>0</v>
      </c>
      <c r="N17" s="749">
        <f t="shared" ca="1" si="8"/>
        <v>0</v>
      </c>
      <c r="O17" s="750">
        <f>IF(OR(F17="Minijob",F17="Fremdpersonal",H17=0),0,IF((L17*12+M17+N17)&gt;'(A) AG-Anteil Soz.Vers.'!$C$33,'(A) AG-Anteil Soz.Vers.'!$C$33*$O$1,(L17*12+M17+N17)*$O$1))</f>
        <v>0</v>
      </c>
      <c r="P17" s="750">
        <f ca="1">IF(F17="Fremdpersonal",0,IF(F17="Minijob",L17*12*'(A) AG-Anteil Soz.Vers.'!$C$30,IF((L17*12+M17+N17)&gt;'(A) AG-Anteil Soz.Vers.'!$C$32,'(A) AG-Anteil Soz.Vers.'!$C$32*$P$1,(L17*12+M17+N17)*$P$1)))</f>
        <v>0</v>
      </c>
      <c r="Q17" s="749">
        <f t="shared" si="4"/>
        <v>0</v>
      </c>
      <c r="R17" s="767">
        <f t="shared" si="5"/>
        <v>0</v>
      </c>
      <c r="S17" s="751">
        <f t="shared" ca="1" si="9"/>
        <v>0</v>
      </c>
      <c r="T17" s="26"/>
      <c r="AA17" s="973"/>
      <c r="AB17" s="973"/>
      <c r="AC17" s="974"/>
      <c r="AD17" s="974"/>
    </row>
    <row r="18" spans="1:30">
      <c r="A18" s="764"/>
      <c r="B18" s="764"/>
      <c r="C18" s="6"/>
      <c r="D18" s="6"/>
      <c r="E18" s="2"/>
      <c r="F18" s="3"/>
      <c r="G18" s="2"/>
      <c r="H18" s="748"/>
      <c r="I18" s="746">
        <f>IF(AND(F18="Fremdpersonal",C18=Tariftabellen!$S$20),VLOOKUP(D18,Tariftabellen!$T$7:$V$31,3,0),IF(AND(F18="Fremdpersonal",C18=Tariftabellen!$S$32),VLOOKUP(D18,Tariftabellen!$T$32:$V$53,3,0),IF(C18=Tariftabellen!$S$20,VLOOKUP(D18,Tariftabellen!$T$7:$V$31,2,0),IF(C18=Tariftabellen!$S$32,VLOOKUP(D18,Tariftabellen!$T$32:$V$53,2,0),0))))</f>
        <v>0</v>
      </c>
      <c r="J18" s="749" t="str">
        <f t="shared" ca="1" si="0"/>
        <v/>
      </c>
      <c r="K18" s="646" t="str">
        <f t="shared" ca="1" si="1"/>
        <v/>
      </c>
      <c r="L18" s="766">
        <f t="shared" si="7"/>
        <v>0</v>
      </c>
      <c r="M18" s="767">
        <f>IF(OR(F18="Minijob",F18="Fremdpersonal",H18=0),0,($M$1*L18+('(A) AG-Anteil Soz.Vers.'!$C$8*'(A) Personal paL'!$H18))*12)</f>
        <v>0</v>
      </c>
      <c r="N18" s="749">
        <f t="shared" ca="1" si="8"/>
        <v>0</v>
      </c>
      <c r="O18" s="750">
        <f>IF(OR(F18="Minijob",F18="Fremdpersonal",H18=0),0,IF((L18*12+M18+N18)&gt;'(A) AG-Anteil Soz.Vers.'!$C$33,'(A) AG-Anteil Soz.Vers.'!$C$33*$O$1,(L18*12+M18+N18)*$O$1))</f>
        <v>0</v>
      </c>
      <c r="P18" s="750">
        <f ca="1">IF(F18="Fremdpersonal",0,IF(F18="Minijob",L18*12*'(A) AG-Anteil Soz.Vers.'!$C$30,IF((L18*12+M18+N18)&gt;'(A) AG-Anteil Soz.Vers.'!$C$32,'(A) AG-Anteil Soz.Vers.'!$C$32*$P$1,(L18*12+M18+N18)*$P$1)))</f>
        <v>0</v>
      </c>
      <c r="Q18" s="749">
        <f t="shared" si="4"/>
        <v>0</v>
      </c>
      <c r="R18" s="767">
        <f t="shared" si="5"/>
        <v>0</v>
      </c>
      <c r="S18" s="751">
        <f t="shared" ca="1" si="9"/>
        <v>0</v>
      </c>
      <c r="T18" s="26"/>
      <c r="AA18" s="973"/>
      <c r="AB18" s="973"/>
      <c r="AC18" s="974"/>
      <c r="AD18" s="974"/>
    </row>
    <row r="19" spans="1:30">
      <c r="A19" s="764"/>
      <c r="B19" s="764"/>
      <c r="C19" s="6"/>
      <c r="D19" s="6"/>
      <c r="E19" s="2"/>
      <c r="F19" s="3"/>
      <c r="G19" s="2"/>
      <c r="H19" s="748"/>
      <c r="I19" s="746">
        <f>IF(AND(F19="Fremdpersonal",C19=Tariftabellen!$S$20),VLOOKUP(D19,Tariftabellen!$T$7:$V$31,3,0),IF(AND(F19="Fremdpersonal",C19=Tariftabellen!$S$32),VLOOKUP(D19,Tariftabellen!$T$32:$V$53,3,0),IF(C19=Tariftabellen!$S$20,VLOOKUP(D19,Tariftabellen!$T$7:$V$31,2,0),IF(C19=Tariftabellen!$S$32,VLOOKUP(D19,Tariftabellen!$T$32:$V$53,2,0),0))))</f>
        <v>0</v>
      </c>
      <c r="J19" s="749" t="str">
        <f t="shared" ca="1" si="0"/>
        <v/>
      </c>
      <c r="K19" s="646" t="str">
        <f t="shared" ca="1" si="1"/>
        <v/>
      </c>
      <c r="L19" s="766">
        <f t="shared" si="7"/>
        <v>0</v>
      </c>
      <c r="M19" s="767">
        <f>IF(OR(F19="Minijob",F19="Fremdpersonal",H19=0),0,($M$1*L19+('(A) AG-Anteil Soz.Vers.'!$C$8*'(A) Personal paL'!$H19))*12)</f>
        <v>0</v>
      </c>
      <c r="N19" s="749">
        <f t="shared" ca="1" si="8"/>
        <v>0</v>
      </c>
      <c r="O19" s="750">
        <f>IF(OR(F19="Minijob",F19="Fremdpersonal",H19=0),0,IF((L19*12+M19+N19)&gt;'(A) AG-Anteil Soz.Vers.'!$C$33,'(A) AG-Anteil Soz.Vers.'!$C$33*$O$1,(L19*12+M19+N19)*$O$1))</f>
        <v>0</v>
      </c>
      <c r="P19" s="750">
        <f ca="1">IF(F19="Fremdpersonal",0,IF(F19="Minijob",L19*12*'(A) AG-Anteil Soz.Vers.'!$C$30,IF((L19*12+M19+N19)&gt;'(A) AG-Anteil Soz.Vers.'!$C$32,'(A) AG-Anteil Soz.Vers.'!$C$32*$P$1,(L19*12+M19+N19)*$P$1)))</f>
        <v>0</v>
      </c>
      <c r="Q19" s="749">
        <f t="shared" si="4"/>
        <v>0</v>
      </c>
      <c r="R19" s="767">
        <f t="shared" si="5"/>
        <v>0</v>
      </c>
      <c r="S19" s="751">
        <f t="shared" ca="1" si="9"/>
        <v>0</v>
      </c>
      <c r="T19" s="26"/>
      <c r="AA19" s="973"/>
      <c r="AB19" s="973"/>
      <c r="AC19" s="974"/>
      <c r="AD19" s="974"/>
    </row>
    <row r="20" spans="1:30">
      <c r="A20" s="764"/>
      <c r="B20" s="764"/>
      <c r="C20" s="6"/>
      <c r="D20" s="6"/>
      <c r="E20" s="2"/>
      <c r="F20" s="3"/>
      <c r="G20" s="2"/>
      <c r="H20" s="748"/>
      <c r="I20" s="746">
        <f>IF(AND(F20="Fremdpersonal",C20=Tariftabellen!$S$20),VLOOKUP(D20,Tariftabellen!$T$7:$V$31,3,0),IF(AND(F20="Fremdpersonal",C20=Tariftabellen!$S$32),VLOOKUP(D20,Tariftabellen!$T$32:$V$53,3,0),IF(C20=Tariftabellen!$S$20,VLOOKUP(D20,Tariftabellen!$T$7:$V$31,2,0),IF(C20=Tariftabellen!$S$32,VLOOKUP(D20,Tariftabellen!$T$32:$V$53,2,0),0))))</f>
        <v>0</v>
      </c>
      <c r="J20" s="749" t="str">
        <f t="shared" ca="1" si="0"/>
        <v/>
      </c>
      <c r="K20" s="646" t="str">
        <f t="shared" ca="1" si="1"/>
        <v/>
      </c>
      <c r="L20" s="766">
        <f t="shared" ref="L20:L39" si="10">IF(F20&gt;0,J20*H20,0)</f>
        <v>0</v>
      </c>
      <c r="M20" s="767">
        <f>IF(OR(F20="Minijob",F20="Fremdpersonal",H20=0),0,($M$1*L20+('(A) AG-Anteil Soz.Vers.'!$C$8*'(A) Personal paL'!$H20))*12)</f>
        <v>0</v>
      </c>
      <c r="N20" s="749">
        <f t="shared" ref="N20:N39" ca="1" si="11">IF(ISERROR(K20*L20),0,K20*L20)</f>
        <v>0</v>
      </c>
      <c r="O20" s="750">
        <f>IF(OR(F20="Minijob",F20="Fremdpersonal",H20=0),0,IF((L20*12+M20+N20)&gt;'(A) AG-Anteil Soz.Vers.'!$C$33,'(A) AG-Anteil Soz.Vers.'!$C$33*$O$1,(L20*12+M20+N20)*$O$1))</f>
        <v>0</v>
      </c>
      <c r="P20" s="750">
        <f ca="1">IF(F20="Fremdpersonal",0,IF(F20="Minijob",L20*12*'(A) AG-Anteil Soz.Vers.'!$C$30,IF((L20*12+M20+N20)&gt;'(A) AG-Anteil Soz.Vers.'!$C$32,'(A) AG-Anteil Soz.Vers.'!$C$32*$P$1,(L20*12+M20+N20)*$P$1)))</f>
        <v>0</v>
      </c>
      <c r="Q20" s="749">
        <f t="shared" si="4"/>
        <v>0</v>
      </c>
      <c r="R20" s="767">
        <f t="shared" si="5"/>
        <v>0</v>
      </c>
      <c r="S20" s="751">
        <f t="shared" ref="S20:S39" ca="1" si="12">(L20*12+SUM(M20:R20))</f>
        <v>0</v>
      </c>
      <c r="T20" s="26"/>
      <c r="AA20" s="973"/>
      <c r="AB20" s="973"/>
      <c r="AC20" s="974"/>
      <c r="AD20" s="974"/>
    </row>
    <row r="21" spans="1:30">
      <c r="A21" s="764"/>
      <c r="B21" s="764"/>
      <c r="C21" s="6"/>
      <c r="D21" s="6"/>
      <c r="E21" s="2"/>
      <c r="F21" s="3"/>
      <c r="G21" s="2"/>
      <c r="H21" s="748"/>
      <c r="I21" s="746">
        <f>IF(AND(F21="Fremdpersonal",C21=Tariftabellen!$S$20),VLOOKUP(D21,Tariftabellen!$T$7:$V$31,3,0),IF(AND(F21="Fremdpersonal",C21=Tariftabellen!$S$32),VLOOKUP(D21,Tariftabellen!$T$32:$V$53,3,0),IF(C21=Tariftabellen!$S$20,VLOOKUP(D21,Tariftabellen!$T$7:$V$31,2,0),IF(C21=Tariftabellen!$S$32,VLOOKUP(D21,Tariftabellen!$T$32:$V$53,2,0),0))))</f>
        <v>0</v>
      </c>
      <c r="J21" s="749" t="str">
        <f t="shared" ca="1" si="0"/>
        <v/>
      </c>
      <c r="K21" s="646" t="str">
        <f t="shared" ca="1" si="1"/>
        <v/>
      </c>
      <c r="L21" s="766">
        <f t="shared" si="10"/>
        <v>0</v>
      </c>
      <c r="M21" s="767">
        <f>IF(OR(F21="Minijob",F21="Fremdpersonal",H21=0),0,($M$1*L21+('(A) AG-Anteil Soz.Vers.'!$C$8*'(A) Personal paL'!$H21))*12)</f>
        <v>0</v>
      </c>
      <c r="N21" s="749">
        <f t="shared" ca="1" si="11"/>
        <v>0</v>
      </c>
      <c r="O21" s="750">
        <f>IF(OR(F21="Minijob",F21="Fremdpersonal",H21=0),0,IF((L21*12+M21+N21)&gt;'(A) AG-Anteil Soz.Vers.'!$C$33,'(A) AG-Anteil Soz.Vers.'!$C$33*$O$1,(L21*12+M21+N21)*$O$1))</f>
        <v>0</v>
      </c>
      <c r="P21" s="750">
        <f ca="1">IF(F21="Fremdpersonal",0,IF(F21="Minijob",L21*12*'(A) AG-Anteil Soz.Vers.'!$C$30,IF((L21*12+M21+N21)&gt;'(A) AG-Anteil Soz.Vers.'!$C$32,'(A) AG-Anteil Soz.Vers.'!$C$32*$P$1,(L21*12+M21+N21)*$P$1)))</f>
        <v>0</v>
      </c>
      <c r="Q21" s="749">
        <f t="shared" si="4"/>
        <v>0</v>
      </c>
      <c r="R21" s="767">
        <f t="shared" si="5"/>
        <v>0</v>
      </c>
      <c r="S21" s="751">
        <f t="shared" ca="1" si="12"/>
        <v>0</v>
      </c>
      <c r="T21" s="26"/>
      <c r="AA21" s="973"/>
      <c r="AB21" s="973"/>
      <c r="AC21" s="974"/>
      <c r="AD21" s="974"/>
    </row>
    <row r="22" spans="1:30">
      <c r="A22" s="764"/>
      <c r="B22" s="764"/>
      <c r="C22" s="6"/>
      <c r="D22" s="6"/>
      <c r="E22" s="2"/>
      <c r="F22" s="3"/>
      <c r="G22" s="2"/>
      <c r="H22" s="748"/>
      <c r="I22" s="746">
        <f>IF(AND(F22="Fremdpersonal",C22=Tariftabellen!$S$20),VLOOKUP(D22,Tariftabellen!$T$7:$V$31,3,0),IF(AND(F22="Fremdpersonal",C22=Tariftabellen!$S$32),VLOOKUP(D22,Tariftabellen!$T$32:$V$53,3,0),IF(C22=Tariftabellen!$S$20,VLOOKUP(D22,Tariftabellen!$T$7:$V$31,2,0),IF(C22=Tariftabellen!$S$32,VLOOKUP(D22,Tariftabellen!$T$32:$V$53,2,0),0))))</f>
        <v>0</v>
      </c>
      <c r="J22" s="749" t="str">
        <f t="shared" ca="1" si="0"/>
        <v/>
      </c>
      <c r="K22" s="646" t="str">
        <f t="shared" ca="1" si="1"/>
        <v/>
      </c>
      <c r="L22" s="766">
        <f t="shared" si="10"/>
        <v>0</v>
      </c>
      <c r="M22" s="767">
        <f>IF(OR(F22="Minijob",F22="Fremdpersonal",H22=0),0,($M$1*L22+('(A) AG-Anteil Soz.Vers.'!$C$8*'(A) Personal paL'!$H22))*12)</f>
        <v>0</v>
      </c>
      <c r="N22" s="749">
        <f t="shared" ca="1" si="11"/>
        <v>0</v>
      </c>
      <c r="O22" s="750">
        <f>IF(OR(F22="Minijob",F22="Fremdpersonal",H22=0),0,IF((L22*12+M22+N22)&gt;'(A) AG-Anteil Soz.Vers.'!$C$33,'(A) AG-Anteil Soz.Vers.'!$C$33*$O$1,(L22*12+M22+N22)*$O$1))</f>
        <v>0</v>
      </c>
      <c r="P22" s="750">
        <f ca="1">IF(F22="Fremdpersonal",0,IF(F22="Minijob",L22*12*'(A) AG-Anteil Soz.Vers.'!$C$30,IF((L22*12+M22+N22)&gt;'(A) AG-Anteil Soz.Vers.'!$C$32,'(A) AG-Anteil Soz.Vers.'!$C$32*$P$1,(L22*12+M22+N22)*$P$1)))</f>
        <v>0</v>
      </c>
      <c r="Q22" s="749">
        <f t="shared" si="4"/>
        <v>0</v>
      </c>
      <c r="R22" s="767">
        <f t="shared" si="5"/>
        <v>0</v>
      </c>
      <c r="S22" s="751">
        <f t="shared" ca="1" si="12"/>
        <v>0</v>
      </c>
      <c r="T22" s="26"/>
      <c r="AA22" s="973"/>
      <c r="AB22" s="973"/>
      <c r="AC22" s="974"/>
      <c r="AD22" s="974"/>
    </row>
    <row r="23" spans="1:30">
      <c r="A23" s="764"/>
      <c r="B23" s="764"/>
      <c r="C23" s="6"/>
      <c r="D23" s="6"/>
      <c r="E23" s="2"/>
      <c r="F23" s="3"/>
      <c r="G23" s="2"/>
      <c r="H23" s="748"/>
      <c r="I23" s="746">
        <f>IF(AND(F23="Fremdpersonal",C23=Tariftabellen!$S$20),VLOOKUP(D23,Tariftabellen!$T$7:$V$31,3,0),IF(AND(F23="Fremdpersonal",C23=Tariftabellen!$S$32),VLOOKUP(D23,Tariftabellen!$T$32:$V$53,3,0),IF(C23=Tariftabellen!$S$20,VLOOKUP(D23,Tariftabellen!$T$7:$V$31,2,0),IF(C23=Tariftabellen!$S$32,VLOOKUP(D23,Tariftabellen!$T$32:$V$53,2,0),0))))</f>
        <v>0</v>
      </c>
      <c r="J23" s="749" t="str">
        <f t="shared" ca="1" si="0"/>
        <v/>
      </c>
      <c r="K23" s="646" t="str">
        <f t="shared" ca="1" si="1"/>
        <v/>
      </c>
      <c r="L23" s="766">
        <f t="shared" si="10"/>
        <v>0</v>
      </c>
      <c r="M23" s="767">
        <f>IF(OR(F23="Minijob",F23="Fremdpersonal",H23=0),0,($M$1*L23+('(A) AG-Anteil Soz.Vers.'!$C$8*'(A) Personal paL'!$H23))*12)</f>
        <v>0</v>
      </c>
      <c r="N23" s="749">
        <f t="shared" ca="1" si="11"/>
        <v>0</v>
      </c>
      <c r="O23" s="750">
        <f>IF(OR(F23="Minijob",F23="Fremdpersonal",H23=0),0,IF((L23*12+M23+N23)&gt;'(A) AG-Anteil Soz.Vers.'!$C$33,'(A) AG-Anteil Soz.Vers.'!$C$33*$O$1,(L23*12+M23+N23)*$O$1))</f>
        <v>0</v>
      </c>
      <c r="P23" s="750">
        <f ca="1">IF(F23="Fremdpersonal",0,IF(F23="Minijob",L23*12*'(A) AG-Anteil Soz.Vers.'!$C$30,IF((L23*12+M23+N23)&gt;'(A) AG-Anteil Soz.Vers.'!$C$32,'(A) AG-Anteil Soz.Vers.'!$C$32*$P$1,(L23*12+M23+N23)*$P$1)))</f>
        <v>0</v>
      </c>
      <c r="Q23" s="749">
        <f t="shared" si="4"/>
        <v>0</v>
      </c>
      <c r="R23" s="767">
        <f t="shared" si="5"/>
        <v>0</v>
      </c>
      <c r="S23" s="751">
        <f t="shared" ca="1" si="12"/>
        <v>0</v>
      </c>
      <c r="T23" s="26"/>
      <c r="AA23" s="973"/>
      <c r="AB23" s="973"/>
      <c r="AC23" s="974"/>
      <c r="AD23" s="974"/>
    </row>
    <row r="24" spans="1:30">
      <c r="A24" s="764"/>
      <c r="B24" s="764"/>
      <c r="C24" s="6"/>
      <c r="D24" s="6"/>
      <c r="E24" s="2"/>
      <c r="F24" s="3"/>
      <c r="G24" s="2"/>
      <c r="H24" s="748"/>
      <c r="I24" s="746">
        <f>IF(AND(F24="Fremdpersonal",C24=Tariftabellen!$S$20),VLOOKUP(D24,Tariftabellen!$T$7:$V$31,3,0),IF(AND(F24="Fremdpersonal",C24=Tariftabellen!$S$32),VLOOKUP(D24,Tariftabellen!$T$32:$V$53,3,0),IF(C24=Tariftabellen!$S$20,VLOOKUP(D24,Tariftabellen!$T$7:$V$31,2,0),IF(C24=Tariftabellen!$S$32,VLOOKUP(D24,Tariftabellen!$T$32:$V$53,2,0),0))))</f>
        <v>0</v>
      </c>
      <c r="J24" s="749" t="str">
        <f t="shared" ca="1" si="0"/>
        <v/>
      </c>
      <c r="K24" s="646" t="str">
        <f t="shared" ca="1" si="1"/>
        <v/>
      </c>
      <c r="L24" s="766">
        <f t="shared" si="10"/>
        <v>0</v>
      </c>
      <c r="M24" s="767">
        <f>IF(OR(F24="Minijob",F24="Fremdpersonal",H24=0),0,($M$1*L24+('(A) AG-Anteil Soz.Vers.'!$C$8*'(A) Personal paL'!$H24))*12)</f>
        <v>0</v>
      </c>
      <c r="N24" s="749">
        <f t="shared" ca="1" si="11"/>
        <v>0</v>
      </c>
      <c r="O24" s="750">
        <f>IF(OR(F24="Minijob",F24="Fremdpersonal",H24=0),0,IF((L24*12+M24+N24)&gt;'(A) AG-Anteil Soz.Vers.'!$C$33,'(A) AG-Anteil Soz.Vers.'!$C$33*$O$1,(L24*12+M24+N24)*$O$1))</f>
        <v>0</v>
      </c>
      <c r="P24" s="750">
        <f ca="1">IF(F24="Fremdpersonal",0,IF(F24="Minijob",L24*12*'(A) AG-Anteil Soz.Vers.'!$C$30,IF((L24*12+M24+N24)&gt;'(A) AG-Anteil Soz.Vers.'!$C$32,'(A) AG-Anteil Soz.Vers.'!$C$32*$P$1,(L24*12+M24+N24)*$P$1)))</f>
        <v>0</v>
      </c>
      <c r="Q24" s="749">
        <f t="shared" si="4"/>
        <v>0</v>
      </c>
      <c r="R24" s="767">
        <f t="shared" si="5"/>
        <v>0</v>
      </c>
      <c r="S24" s="751">
        <f t="shared" ca="1" si="12"/>
        <v>0</v>
      </c>
      <c r="T24" s="26"/>
      <c r="AA24" s="973"/>
      <c r="AB24" s="973"/>
      <c r="AC24" s="974"/>
      <c r="AD24" s="974"/>
    </row>
    <row r="25" spans="1:30">
      <c r="A25" s="764"/>
      <c r="B25" s="764"/>
      <c r="C25" s="6"/>
      <c r="D25" s="6"/>
      <c r="E25" s="2"/>
      <c r="F25" s="3"/>
      <c r="G25" s="2"/>
      <c r="H25" s="748"/>
      <c r="I25" s="746">
        <f>IF(AND(F25="Fremdpersonal",C25=Tariftabellen!$S$20),VLOOKUP(D25,Tariftabellen!$T$7:$V$31,3,0),IF(AND(F25="Fremdpersonal",C25=Tariftabellen!$S$32),VLOOKUP(D25,Tariftabellen!$T$32:$V$53,3,0),IF(C25=Tariftabellen!$S$20,VLOOKUP(D25,Tariftabellen!$T$7:$V$31,2,0),IF(C25=Tariftabellen!$S$32,VLOOKUP(D25,Tariftabellen!$T$32:$V$53,2,0),0))))</f>
        <v>0</v>
      </c>
      <c r="J25" s="749" t="str">
        <f t="shared" ca="1" si="0"/>
        <v/>
      </c>
      <c r="K25" s="646" t="str">
        <f t="shared" ca="1" si="1"/>
        <v/>
      </c>
      <c r="L25" s="766">
        <f t="shared" si="10"/>
        <v>0</v>
      </c>
      <c r="M25" s="767">
        <f>IF(OR(F25="Minijob",F25="Fremdpersonal",H25=0),0,($M$1*L25+('(A) AG-Anteil Soz.Vers.'!$C$8*'(A) Personal paL'!$H25))*12)</f>
        <v>0</v>
      </c>
      <c r="N25" s="749">
        <f t="shared" ca="1" si="11"/>
        <v>0</v>
      </c>
      <c r="O25" s="750">
        <f>IF(OR(F25="Minijob",F25="Fremdpersonal",H25=0),0,IF((L25*12+M25+N25)&gt;'(A) AG-Anteil Soz.Vers.'!$C$33,'(A) AG-Anteil Soz.Vers.'!$C$33*$O$1,(L25*12+M25+N25)*$O$1))</f>
        <v>0</v>
      </c>
      <c r="P25" s="750">
        <f ca="1">IF(F25="Fremdpersonal",0,IF(F25="Minijob",L25*12*'(A) AG-Anteil Soz.Vers.'!$C$30,IF((L25*12+M25+N25)&gt;'(A) AG-Anteil Soz.Vers.'!$C$32,'(A) AG-Anteil Soz.Vers.'!$C$32*$P$1,(L25*12+M25+N25)*$P$1)))</f>
        <v>0</v>
      </c>
      <c r="Q25" s="749">
        <f t="shared" si="4"/>
        <v>0</v>
      </c>
      <c r="R25" s="767">
        <f t="shared" si="5"/>
        <v>0</v>
      </c>
      <c r="S25" s="751">
        <f t="shared" ca="1" si="12"/>
        <v>0</v>
      </c>
      <c r="T25" s="26"/>
      <c r="AA25" s="973"/>
      <c r="AB25" s="973"/>
      <c r="AC25" s="974"/>
      <c r="AD25" s="974"/>
    </row>
    <row r="26" spans="1:30">
      <c r="A26" s="764"/>
      <c r="B26" s="764"/>
      <c r="C26" s="6"/>
      <c r="D26" s="6"/>
      <c r="E26" s="2"/>
      <c r="F26" s="3"/>
      <c r="G26" s="2"/>
      <c r="H26" s="748"/>
      <c r="I26" s="746">
        <f>IF(AND(F26="Fremdpersonal",C26=Tariftabellen!$S$20),VLOOKUP(D26,Tariftabellen!$T$7:$V$31,3,0),IF(AND(F26="Fremdpersonal",C26=Tariftabellen!$S$32),VLOOKUP(D26,Tariftabellen!$T$32:$V$53,3,0),IF(C26=Tariftabellen!$S$20,VLOOKUP(D26,Tariftabellen!$T$7:$V$31,2,0),IF(C26=Tariftabellen!$S$32,VLOOKUP(D26,Tariftabellen!$T$32:$V$53,2,0),0))))</f>
        <v>0</v>
      </c>
      <c r="J26" s="749" t="str">
        <f t="shared" ca="1" si="0"/>
        <v/>
      </c>
      <c r="K26" s="646" t="str">
        <f t="shared" ca="1" si="1"/>
        <v/>
      </c>
      <c r="L26" s="766">
        <f t="shared" si="10"/>
        <v>0</v>
      </c>
      <c r="M26" s="767">
        <f>IF(OR(F26="Minijob",F26="Fremdpersonal",H26=0),0,($M$1*L26+('(A) AG-Anteil Soz.Vers.'!$C$8*'(A) Personal paL'!$H26))*12)</f>
        <v>0</v>
      </c>
      <c r="N26" s="749">
        <f t="shared" ca="1" si="11"/>
        <v>0</v>
      </c>
      <c r="O26" s="750">
        <f>IF(OR(F26="Minijob",F26="Fremdpersonal",H26=0),0,IF((L26*12+M26+N26)&gt;'(A) AG-Anteil Soz.Vers.'!$C$33,'(A) AG-Anteil Soz.Vers.'!$C$33*$O$1,(L26*12+M26+N26)*$O$1))</f>
        <v>0</v>
      </c>
      <c r="P26" s="750">
        <f ca="1">IF(F26="Fremdpersonal",0,IF(F26="Minijob",L26*12*'(A) AG-Anteil Soz.Vers.'!$C$30,IF((L26*12+M26+N26)&gt;'(A) AG-Anteil Soz.Vers.'!$C$32,'(A) AG-Anteil Soz.Vers.'!$C$32*$P$1,(L26*12+M26+N26)*$P$1)))</f>
        <v>0</v>
      </c>
      <c r="Q26" s="749">
        <f t="shared" si="4"/>
        <v>0</v>
      </c>
      <c r="R26" s="767">
        <f t="shared" si="5"/>
        <v>0</v>
      </c>
      <c r="S26" s="751">
        <f t="shared" ca="1" si="12"/>
        <v>0</v>
      </c>
      <c r="T26" s="26"/>
      <c r="AA26" s="973"/>
      <c r="AB26" s="973"/>
      <c r="AC26" s="974"/>
      <c r="AD26" s="974"/>
    </row>
    <row r="27" spans="1:30">
      <c r="A27" s="764"/>
      <c r="B27" s="764"/>
      <c r="C27" s="6"/>
      <c r="D27" s="6"/>
      <c r="E27" s="2"/>
      <c r="F27" s="3"/>
      <c r="G27" s="2"/>
      <c r="H27" s="748"/>
      <c r="I27" s="746">
        <f>IF(AND(F27="Fremdpersonal",C27=Tariftabellen!$S$20),VLOOKUP(D27,Tariftabellen!$T$7:$V$31,3,0),IF(AND(F27="Fremdpersonal",C27=Tariftabellen!$S$32),VLOOKUP(D27,Tariftabellen!$T$32:$V$53,3,0),IF(C27=Tariftabellen!$S$20,VLOOKUP(D27,Tariftabellen!$T$7:$V$31,2,0),IF(C27=Tariftabellen!$S$32,VLOOKUP(D27,Tariftabellen!$T$32:$V$53,2,0),0))))</f>
        <v>0</v>
      </c>
      <c r="J27" s="749" t="str">
        <f t="shared" ca="1" si="0"/>
        <v/>
      </c>
      <c r="K27" s="646" t="str">
        <f t="shared" ca="1" si="1"/>
        <v/>
      </c>
      <c r="L27" s="766">
        <f t="shared" si="10"/>
        <v>0</v>
      </c>
      <c r="M27" s="767">
        <f>IF(OR(F27="Minijob",F27="Fremdpersonal",H27=0),0,($M$1*L27+('(A) AG-Anteil Soz.Vers.'!$C$8*'(A) Personal paL'!$H27))*12)</f>
        <v>0</v>
      </c>
      <c r="N27" s="749">
        <f t="shared" ca="1" si="11"/>
        <v>0</v>
      </c>
      <c r="O27" s="750">
        <f>IF(OR(F27="Minijob",F27="Fremdpersonal",H27=0),0,IF((L27*12+M27+N27)&gt;'(A) AG-Anteil Soz.Vers.'!$C$33,'(A) AG-Anteil Soz.Vers.'!$C$33*$O$1,(L27*12+M27+N27)*$O$1))</f>
        <v>0</v>
      </c>
      <c r="P27" s="750">
        <f ca="1">IF(F27="Fremdpersonal",0,IF(F27="Minijob",L27*12*'(A) AG-Anteil Soz.Vers.'!$C$30,IF((L27*12+M27+N27)&gt;'(A) AG-Anteil Soz.Vers.'!$C$32,'(A) AG-Anteil Soz.Vers.'!$C$32*$P$1,(L27*12+M27+N27)*$P$1)))</f>
        <v>0</v>
      </c>
      <c r="Q27" s="749">
        <f t="shared" si="4"/>
        <v>0</v>
      </c>
      <c r="R27" s="767">
        <f t="shared" si="5"/>
        <v>0</v>
      </c>
      <c r="S27" s="751">
        <f t="shared" ca="1" si="12"/>
        <v>0</v>
      </c>
      <c r="T27" s="26"/>
      <c r="AA27" s="973"/>
      <c r="AB27" s="973"/>
      <c r="AC27" s="974"/>
      <c r="AD27" s="974"/>
    </row>
    <row r="28" spans="1:30">
      <c r="A28" s="764"/>
      <c r="B28" s="764"/>
      <c r="C28" s="6"/>
      <c r="D28" s="6"/>
      <c r="E28" s="2"/>
      <c r="F28" s="3"/>
      <c r="G28" s="2"/>
      <c r="H28" s="748"/>
      <c r="I28" s="746">
        <f>IF(AND(F28="Fremdpersonal",C28=Tariftabellen!$S$20),VLOOKUP(D28,Tariftabellen!$T$7:$V$31,3,0),IF(AND(F28="Fremdpersonal",C28=Tariftabellen!$S$32),VLOOKUP(D28,Tariftabellen!$T$32:$V$53,3,0),IF(C28=Tariftabellen!$S$20,VLOOKUP(D28,Tariftabellen!$T$7:$V$31,2,0),IF(C28=Tariftabellen!$S$32,VLOOKUP(D28,Tariftabellen!$T$32:$V$53,2,0),0))))</f>
        <v>0</v>
      </c>
      <c r="J28" s="749" t="str">
        <f t="shared" ca="1" si="0"/>
        <v/>
      </c>
      <c r="K28" s="646" t="str">
        <f t="shared" ca="1" si="1"/>
        <v/>
      </c>
      <c r="L28" s="766">
        <f t="shared" si="10"/>
        <v>0</v>
      </c>
      <c r="M28" s="767">
        <f>IF(OR(F28="Minijob",F28="Fremdpersonal",H28=0),0,($M$1*L28+('(A) AG-Anteil Soz.Vers.'!$C$8*'(A) Personal paL'!$H28))*12)</f>
        <v>0</v>
      </c>
      <c r="N28" s="749">
        <f t="shared" ca="1" si="11"/>
        <v>0</v>
      </c>
      <c r="O28" s="750">
        <f>IF(OR(F28="Minijob",F28="Fremdpersonal",H28=0),0,IF((L28*12+M28+N28)&gt;'(A) AG-Anteil Soz.Vers.'!$C$33,'(A) AG-Anteil Soz.Vers.'!$C$33*$O$1,(L28*12+M28+N28)*$O$1))</f>
        <v>0</v>
      </c>
      <c r="P28" s="750">
        <f ca="1">IF(F28="Fremdpersonal",0,IF(F28="Minijob",L28*12*'(A) AG-Anteil Soz.Vers.'!$C$30,IF((L28*12+M28+N28)&gt;'(A) AG-Anteil Soz.Vers.'!$C$32,'(A) AG-Anteil Soz.Vers.'!$C$32*$P$1,(L28*12+M28+N28)*$P$1)))</f>
        <v>0</v>
      </c>
      <c r="Q28" s="749">
        <f t="shared" si="4"/>
        <v>0</v>
      </c>
      <c r="R28" s="767">
        <f t="shared" si="5"/>
        <v>0</v>
      </c>
      <c r="S28" s="751">
        <f t="shared" ca="1" si="12"/>
        <v>0</v>
      </c>
      <c r="T28" s="26"/>
      <c r="AA28" s="973"/>
      <c r="AB28" s="973"/>
      <c r="AC28" s="974"/>
      <c r="AD28" s="974"/>
    </row>
    <row r="29" spans="1:30">
      <c r="A29" s="764"/>
      <c r="B29" s="764"/>
      <c r="C29" s="6"/>
      <c r="D29" s="6"/>
      <c r="E29" s="2"/>
      <c r="F29" s="3"/>
      <c r="G29" s="2"/>
      <c r="H29" s="748"/>
      <c r="I29" s="746">
        <f>IF(AND(F29="Fremdpersonal",C29=Tariftabellen!$S$20),VLOOKUP(D29,Tariftabellen!$T$7:$V$31,3,0),IF(AND(F29="Fremdpersonal",C29=Tariftabellen!$S$32),VLOOKUP(D29,Tariftabellen!$T$32:$V$53,3,0),IF(C29=Tariftabellen!$S$20,VLOOKUP(D29,Tariftabellen!$T$7:$V$31,2,0),IF(C29=Tariftabellen!$S$32,VLOOKUP(D29,Tariftabellen!$T$32:$V$53,2,0),0))))</f>
        <v>0</v>
      </c>
      <c r="J29" s="749" t="str">
        <f t="shared" ca="1" si="0"/>
        <v/>
      </c>
      <c r="K29" s="646" t="str">
        <f t="shared" ca="1" si="1"/>
        <v/>
      </c>
      <c r="L29" s="766">
        <f t="shared" si="10"/>
        <v>0</v>
      </c>
      <c r="M29" s="767">
        <f>IF(OR(F29="Minijob",F29="Fremdpersonal",H29=0),0,($M$1*L29+('(A) AG-Anteil Soz.Vers.'!$C$8*'(A) Personal paL'!$H29))*12)</f>
        <v>0</v>
      </c>
      <c r="N29" s="749">
        <f t="shared" ca="1" si="11"/>
        <v>0</v>
      </c>
      <c r="O29" s="750">
        <f>IF(OR(F29="Minijob",F29="Fremdpersonal",H29=0),0,IF((L29*12+M29+N29)&gt;'(A) AG-Anteil Soz.Vers.'!$C$33,'(A) AG-Anteil Soz.Vers.'!$C$33*$O$1,(L29*12+M29+N29)*$O$1))</f>
        <v>0</v>
      </c>
      <c r="P29" s="750">
        <f ca="1">IF(F29="Fremdpersonal",0,IF(F29="Minijob",L29*12*'(A) AG-Anteil Soz.Vers.'!$C$30,IF((L29*12+M29+N29)&gt;'(A) AG-Anteil Soz.Vers.'!$C$32,'(A) AG-Anteil Soz.Vers.'!$C$32*$P$1,(L29*12+M29+N29)*$P$1)))</f>
        <v>0</v>
      </c>
      <c r="Q29" s="749">
        <f t="shared" si="4"/>
        <v>0</v>
      </c>
      <c r="R29" s="767">
        <f t="shared" si="5"/>
        <v>0</v>
      </c>
      <c r="S29" s="751">
        <f t="shared" ca="1" si="12"/>
        <v>0</v>
      </c>
      <c r="T29" s="26"/>
      <c r="AA29" s="973"/>
      <c r="AB29" s="973"/>
      <c r="AC29" s="974"/>
      <c r="AD29" s="974"/>
    </row>
    <row r="30" spans="1:30">
      <c r="A30" s="764"/>
      <c r="B30" s="764"/>
      <c r="C30" s="6"/>
      <c r="D30" s="6"/>
      <c r="E30" s="2"/>
      <c r="F30" s="3"/>
      <c r="G30" s="2"/>
      <c r="H30" s="748"/>
      <c r="I30" s="746">
        <f>IF(AND(F30="Fremdpersonal",C30=Tariftabellen!$S$20),VLOOKUP(D30,Tariftabellen!$T$7:$V$31,3,0),IF(AND(F30="Fremdpersonal",C30=Tariftabellen!$S$32),VLOOKUP(D30,Tariftabellen!$T$32:$V$53,3,0),IF(C30=Tariftabellen!$S$20,VLOOKUP(D30,Tariftabellen!$T$7:$V$31,2,0),IF(C30=Tariftabellen!$S$32,VLOOKUP(D30,Tariftabellen!$T$32:$V$53,2,0),0))))</f>
        <v>0</v>
      </c>
      <c r="J30" s="749" t="str">
        <f t="shared" ca="1" si="0"/>
        <v/>
      </c>
      <c r="K30" s="646" t="str">
        <f t="shared" ca="1" si="1"/>
        <v/>
      </c>
      <c r="L30" s="766">
        <f t="shared" si="10"/>
        <v>0</v>
      </c>
      <c r="M30" s="767">
        <f>IF(OR(F30="Minijob",F30="Fremdpersonal",H30=0),0,($M$1*L30+('(A) AG-Anteil Soz.Vers.'!$C$8*'(A) Personal paL'!$H30))*12)</f>
        <v>0</v>
      </c>
      <c r="N30" s="749">
        <f t="shared" ca="1" si="11"/>
        <v>0</v>
      </c>
      <c r="O30" s="750">
        <f>IF(OR(F30="Minijob",F30="Fremdpersonal",H30=0),0,IF((L30*12+M30+N30)&gt;'(A) AG-Anteil Soz.Vers.'!$C$33,'(A) AG-Anteil Soz.Vers.'!$C$33*$O$1,(L30*12+M30+N30)*$O$1))</f>
        <v>0</v>
      </c>
      <c r="P30" s="750">
        <f ca="1">IF(F30="Fremdpersonal",0,IF(F30="Minijob",L30*12*'(A) AG-Anteil Soz.Vers.'!$C$30,IF((L30*12+M30+N30)&gt;'(A) AG-Anteil Soz.Vers.'!$C$32,'(A) AG-Anteil Soz.Vers.'!$C$32*$P$1,(L30*12+M30+N30)*$P$1)))</f>
        <v>0</v>
      </c>
      <c r="Q30" s="749">
        <f t="shared" si="4"/>
        <v>0</v>
      </c>
      <c r="R30" s="767">
        <f t="shared" si="5"/>
        <v>0</v>
      </c>
      <c r="S30" s="751">
        <f t="shared" ca="1" si="12"/>
        <v>0</v>
      </c>
      <c r="T30" s="26"/>
      <c r="AA30" s="973"/>
      <c r="AB30" s="973"/>
      <c r="AC30" s="974"/>
      <c r="AD30" s="974"/>
    </row>
    <row r="31" spans="1:30">
      <c r="A31" s="764"/>
      <c r="B31" s="764"/>
      <c r="C31" s="6"/>
      <c r="D31" s="6"/>
      <c r="E31" s="2"/>
      <c r="F31" s="3"/>
      <c r="G31" s="2"/>
      <c r="H31" s="748"/>
      <c r="I31" s="746">
        <f>IF(AND(F31="Fremdpersonal",C31=Tariftabellen!$S$20),VLOOKUP(D31,Tariftabellen!$T$7:$V$31,3,0),IF(AND(F31="Fremdpersonal",C31=Tariftabellen!$S$32),VLOOKUP(D31,Tariftabellen!$T$32:$V$53,3,0),IF(C31=Tariftabellen!$S$20,VLOOKUP(D31,Tariftabellen!$T$7:$V$31,2,0),IF(C31=Tariftabellen!$S$32,VLOOKUP(D31,Tariftabellen!$T$32:$V$53,2,0),0))))</f>
        <v>0</v>
      </c>
      <c r="J31" s="749" t="str">
        <f t="shared" ca="1" si="0"/>
        <v/>
      </c>
      <c r="K31" s="646" t="str">
        <f t="shared" ca="1" si="1"/>
        <v/>
      </c>
      <c r="L31" s="766">
        <f t="shared" si="10"/>
        <v>0</v>
      </c>
      <c r="M31" s="767">
        <f>IF(OR(F31="Minijob",F31="Fremdpersonal",H31=0),0,($M$1*L31+('(A) AG-Anteil Soz.Vers.'!$C$8*'(A) Personal paL'!$H31))*12)</f>
        <v>0</v>
      </c>
      <c r="N31" s="749">
        <f t="shared" ca="1" si="11"/>
        <v>0</v>
      </c>
      <c r="O31" s="750">
        <f>IF(OR(F31="Minijob",F31="Fremdpersonal",H31=0),0,IF((L31*12+M31+N31)&gt;'(A) AG-Anteil Soz.Vers.'!$C$33,'(A) AG-Anteil Soz.Vers.'!$C$33*$O$1,(L31*12+M31+N31)*$O$1))</f>
        <v>0</v>
      </c>
      <c r="P31" s="750">
        <f ca="1">IF(F31="Fremdpersonal",0,IF(F31="Minijob",L31*12*'(A) AG-Anteil Soz.Vers.'!$C$30,IF((L31*12+M31+N31)&gt;'(A) AG-Anteil Soz.Vers.'!$C$32,'(A) AG-Anteil Soz.Vers.'!$C$32*$P$1,(L31*12+M31+N31)*$P$1)))</f>
        <v>0</v>
      </c>
      <c r="Q31" s="749">
        <f t="shared" si="4"/>
        <v>0</v>
      </c>
      <c r="R31" s="767">
        <f t="shared" si="5"/>
        <v>0</v>
      </c>
      <c r="S31" s="751">
        <f t="shared" ca="1" si="12"/>
        <v>0</v>
      </c>
      <c r="T31" s="26"/>
      <c r="AA31" s="973"/>
      <c r="AB31" s="973"/>
      <c r="AC31" s="974"/>
      <c r="AD31" s="974"/>
    </row>
    <row r="32" spans="1:30">
      <c r="A32" s="764"/>
      <c r="B32" s="764"/>
      <c r="C32" s="6"/>
      <c r="D32" s="6"/>
      <c r="E32" s="2"/>
      <c r="F32" s="3"/>
      <c r="G32" s="2"/>
      <c r="H32" s="748"/>
      <c r="I32" s="746">
        <f>IF(AND(F32="Fremdpersonal",C32=Tariftabellen!$S$20),VLOOKUP(D32,Tariftabellen!$T$7:$V$31,3,0),IF(AND(F32="Fremdpersonal",C32=Tariftabellen!$S$32),VLOOKUP(D32,Tariftabellen!$T$32:$V$53,3,0),IF(C32=Tariftabellen!$S$20,VLOOKUP(D32,Tariftabellen!$T$7:$V$31,2,0),IF(C32=Tariftabellen!$S$32,VLOOKUP(D32,Tariftabellen!$T$32:$V$53,2,0),0))))</f>
        <v>0</v>
      </c>
      <c r="J32" s="749" t="str">
        <f t="shared" ca="1" si="0"/>
        <v/>
      </c>
      <c r="K32" s="646" t="str">
        <f t="shared" ca="1" si="1"/>
        <v/>
      </c>
      <c r="L32" s="766">
        <f t="shared" si="10"/>
        <v>0</v>
      </c>
      <c r="M32" s="767">
        <f>IF(OR(F32="Minijob",F32="Fremdpersonal",H32=0),0,($M$1*L32+('(A) AG-Anteil Soz.Vers.'!$C$8*'(A) Personal paL'!$H32))*12)</f>
        <v>0</v>
      </c>
      <c r="N32" s="749">
        <f t="shared" ca="1" si="11"/>
        <v>0</v>
      </c>
      <c r="O32" s="750">
        <f>IF(OR(F32="Minijob",F32="Fremdpersonal",H32=0),0,IF((L32*12+M32+N32)&gt;'(A) AG-Anteil Soz.Vers.'!$C$33,'(A) AG-Anteil Soz.Vers.'!$C$33*$O$1,(L32*12+M32+N32)*$O$1))</f>
        <v>0</v>
      </c>
      <c r="P32" s="750">
        <f ca="1">IF(F32="Fremdpersonal",0,IF(F32="Minijob",L32*12*'(A) AG-Anteil Soz.Vers.'!$C$30,IF((L32*12+M32+N32)&gt;'(A) AG-Anteil Soz.Vers.'!$C$32,'(A) AG-Anteil Soz.Vers.'!$C$32*$P$1,(L32*12+M32+N32)*$P$1)))</f>
        <v>0</v>
      </c>
      <c r="Q32" s="749">
        <f t="shared" si="4"/>
        <v>0</v>
      </c>
      <c r="R32" s="767">
        <f t="shared" si="5"/>
        <v>0</v>
      </c>
      <c r="S32" s="751">
        <f t="shared" ca="1" si="12"/>
        <v>0</v>
      </c>
      <c r="T32" s="26"/>
      <c r="AA32" s="973"/>
      <c r="AB32" s="973"/>
      <c r="AC32" s="974"/>
      <c r="AD32" s="974"/>
    </row>
    <row r="33" spans="1:30">
      <c r="A33" s="764"/>
      <c r="B33" s="764"/>
      <c r="C33" s="6"/>
      <c r="D33" s="6"/>
      <c r="E33" s="2"/>
      <c r="F33" s="3"/>
      <c r="G33" s="2"/>
      <c r="H33" s="748"/>
      <c r="I33" s="746">
        <f>IF(AND(F33="Fremdpersonal",C33=Tariftabellen!$S$20),VLOOKUP(D33,Tariftabellen!$T$7:$V$31,3,0),IF(AND(F33="Fremdpersonal",C33=Tariftabellen!$S$32),VLOOKUP(D33,Tariftabellen!$T$32:$V$53,3,0),IF(C33=Tariftabellen!$S$20,VLOOKUP(D33,Tariftabellen!$T$7:$V$31,2,0),IF(C33=Tariftabellen!$S$32,VLOOKUP(D33,Tariftabellen!$T$32:$V$53,2,0),0))))</f>
        <v>0</v>
      </c>
      <c r="J33" s="749" t="str">
        <f t="shared" ca="1" si="0"/>
        <v/>
      </c>
      <c r="K33" s="646" t="str">
        <f t="shared" ca="1" si="1"/>
        <v/>
      </c>
      <c r="L33" s="766">
        <f t="shared" si="10"/>
        <v>0</v>
      </c>
      <c r="M33" s="767">
        <f>IF(OR(F33="Minijob",F33="Fremdpersonal",H33=0),0,($M$1*L33+('(A) AG-Anteil Soz.Vers.'!$C$8*'(A) Personal paL'!$H33))*12)</f>
        <v>0</v>
      </c>
      <c r="N33" s="749">
        <f t="shared" ca="1" si="11"/>
        <v>0</v>
      </c>
      <c r="O33" s="750">
        <f>IF(OR(F33="Minijob",F33="Fremdpersonal",H33=0),0,IF((L33*12+M33+N33)&gt;'(A) AG-Anteil Soz.Vers.'!$C$33,'(A) AG-Anteil Soz.Vers.'!$C$33*$O$1,(L33*12+M33+N33)*$O$1))</f>
        <v>0</v>
      </c>
      <c r="P33" s="750">
        <f ca="1">IF(F33="Fremdpersonal",0,IF(F33="Minijob",L33*12*'(A) AG-Anteil Soz.Vers.'!$C$30,IF((L33*12+M33+N33)&gt;'(A) AG-Anteil Soz.Vers.'!$C$32,'(A) AG-Anteil Soz.Vers.'!$C$32*$P$1,(L33*12+M33+N33)*$P$1)))</f>
        <v>0</v>
      </c>
      <c r="Q33" s="749">
        <f t="shared" si="4"/>
        <v>0</v>
      </c>
      <c r="R33" s="767">
        <f t="shared" si="5"/>
        <v>0</v>
      </c>
      <c r="S33" s="751">
        <f t="shared" ca="1" si="12"/>
        <v>0</v>
      </c>
      <c r="T33" s="26"/>
      <c r="AA33" s="973"/>
      <c r="AB33" s="973"/>
      <c r="AC33" s="974"/>
      <c r="AD33" s="974"/>
    </row>
    <row r="34" spans="1:30">
      <c r="A34" s="764"/>
      <c r="B34" s="764"/>
      <c r="C34" s="6"/>
      <c r="D34" s="6"/>
      <c r="E34" s="2"/>
      <c r="F34" s="3"/>
      <c r="G34" s="2"/>
      <c r="H34" s="748"/>
      <c r="I34" s="746">
        <f>IF(AND(F34="Fremdpersonal",C34=Tariftabellen!$S$20),VLOOKUP(D34,Tariftabellen!$T$7:$V$31,3,0),IF(AND(F34="Fremdpersonal",C34=Tariftabellen!$S$32),VLOOKUP(D34,Tariftabellen!$T$32:$V$53,3,0),IF(C34=Tariftabellen!$S$20,VLOOKUP(D34,Tariftabellen!$T$7:$V$31,2,0),IF(C34=Tariftabellen!$S$32,VLOOKUP(D34,Tariftabellen!$T$32:$V$53,2,0),0))))</f>
        <v>0</v>
      </c>
      <c r="J34" s="749" t="str">
        <f t="shared" ca="1" si="0"/>
        <v/>
      </c>
      <c r="K34" s="646" t="str">
        <f t="shared" ca="1" si="1"/>
        <v/>
      </c>
      <c r="L34" s="766">
        <f t="shared" si="10"/>
        <v>0</v>
      </c>
      <c r="M34" s="767">
        <f>IF(OR(F34="Minijob",F34="Fremdpersonal",H34=0),0,($M$1*L34+('(A) AG-Anteil Soz.Vers.'!$C$8*'(A) Personal paL'!$H34))*12)</f>
        <v>0</v>
      </c>
      <c r="N34" s="749">
        <f t="shared" ca="1" si="11"/>
        <v>0</v>
      </c>
      <c r="O34" s="750">
        <f>IF(OR(F34="Minijob",F34="Fremdpersonal",H34=0),0,IF((L34*12+M34+N34)&gt;'(A) AG-Anteil Soz.Vers.'!$C$33,'(A) AG-Anteil Soz.Vers.'!$C$33*$O$1,(L34*12+M34+N34)*$O$1))</f>
        <v>0</v>
      </c>
      <c r="P34" s="750">
        <f ca="1">IF(F34="Fremdpersonal",0,IF(F34="Minijob",L34*12*'(A) AG-Anteil Soz.Vers.'!$C$30,IF((L34*12+M34+N34)&gt;'(A) AG-Anteil Soz.Vers.'!$C$32,'(A) AG-Anteil Soz.Vers.'!$C$32*$P$1,(L34*12+M34+N34)*$P$1)))</f>
        <v>0</v>
      </c>
      <c r="Q34" s="749">
        <f t="shared" si="4"/>
        <v>0</v>
      </c>
      <c r="R34" s="767">
        <f t="shared" si="5"/>
        <v>0</v>
      </c>
      <c r="S34" s="751">
        <f t="shared" ca="1" si="12"/>
        <v>0</v>
      </c>
      <c r="T34" s="26"/>
      <c r="AA34" s="973"/>
      <c r="AB34" s="973"/>
      <c r="AC34" s="974"/>
      <c r="AD34" s="974"/>
    </row>
    <row r="35" spans="1:30">
      <c r="A35" s="764"/>
      <c r="B35" s="764"/>
      <c r="C35" s="6"/>
      <c r="D35" s="6"/>
      <c r="E35" s="2"/>
      <c r="F35" s="3"/>
      <c r="G35" s="2"/>
      <c r="H35" s="748"/>
      <c r="I35" s="746">
        <f>IF(AND(F35="Fremdpersonal",C35=Tariftabellen!$S$20),VLOOKUP(D35,Tariftabellen!$T$7:$V$31,3,0),IF(AND(F35="Fremdpersonal",C35=Tariftabellen!$S$32),VLOOKUP(D35,Tariftabellen!$T$32:$V$53,3,0),IF(C35=Tariftabellen!$S$20,VLOOKUP(D35,Tariftabellen!$T$7:$V$31,2,0),IF(C35=Tariftabellen!$S$32,VLOOKUP(D35,Tariftabellen!$T$32:$V$53,2,0),0))))</f>
        <v>0</v>
      </c>
      <c r="J35" s="749" t="str">
        <f t="shared" ca="1" si="0"/>
        <v/>
      </c>
      <c r="K35" s="646" t="str">
        <f t="shared" ca="1" si="1"/>
        <v/>
      </c>
      <c r="L35" s="766">
        <f t="shared" si="10"/>
        <v>0</v>
      </c>
      <c r="M35" s="767">
        <f>IF(OR(F35="Minijob",F35="Fremdpersonal",H35=0),0,($M$1*L35+('(A) AG-Anteil Soz.Vers.'!$C$8*'(A) Personal paL'!$H35))*12)</f>
        <v>0</v>
      </c>
      <c r="N35" s="749">
        <f t="shared" ca="1" si="11"/>
        <v>0</v>
      </c>
      <c r="O35" s="750">
        <f>IF(OR(F35="Minijob",F35="Fremdpersonal",H35=0),0,IF((L35*12+M35+N35)&gt;'(A) AG-Anteil Soz.Vers.'!$C$33,'(A) AG-Anteil Soz.Vers.'!$C$33*$O$1,(L35*12+M35+N35)*$O$1))</f>
        <v>0</v>
      </c>
      <c r="P35" s="750">
        <f ca="1">IF(F35="Fremdpersonal",0,IF(F35="Minijob",L35*12*'(A) AG-Anteil Soz.Vers.'!$C$30,IF((L35*12+M35+N35)&gt;'(A) AG-Anteil Soz.Vers.'!$C$32,'(A) AG-Anteil Soz.Vers.'!$C$32*$P$1,(L35*12+M35+N35)*$P$1)))</f>
        <v>0</v>
      </c>
      <c r="Q35" s="749">
        <f t="shared" si="4"/>
        <v>0</v>
      </c>
      <c r="R35" s="767">
        <f t="shared" si="5"/>
        <v>0</v>
      </c>
      <c r="S35" s="751">
        <f t="shared" ca="1" si="12"/>
        <v>0</v>
      </c>
      <c r="T35" s="26"/>
      <c r="AA35" s="973"/>
      <c r="AB35" s="973"/>
      <c r="AC35" s="974"/>
      <c r="AD35" s="974"/>
    </row>
    <row r="36" spans="1:30">
      <c r="A36" s="764"/>
      <c r="B36" s="764"/>
      <c r="C36" s="6"/>
      <c r="D36" s="6"/>
      <c r="E36" s="2"/>
      <c r="F36" s="3"/>
      <c r="G36" s="2"/>
      <c r="H36" s="748"/>
      <c r="I36" s="746">
        <f>IF(AND(F36="Fremdpersonal",C36=Tariftabellen!$S$20),VLOOKUP(D36,Tariftabellen!$T$7:$V$31,3,0),IF(AND(F36="Fremdpersonal",C36=Tariftabellen!$S$32),VLOOKUP(D36,Tariftabellen!$T$32:$V$53,3,0),IF(C36=Tariftabellen!$S$20,VLOOKUP(D36,Tariftabellen!$T$7:$V$31,2,0),IF(C36=Tariftabellen!$S$32,VLOOKUP(D36,Tariftabellen!$T$32:$V$53,2,0),0))))</f>
        <v>0</v>
      </c>
      <c r="J36" s="749" t="str">
        <f t="shared" ref="J36:J61" ca="1" si="13">IF(ISERROR(VLOOKUP(F36,INDIRECT("Tab_"&amp;E36),G36+2,0)),"",VLOOKUP(F36,INDIRECT("Tab_"&amp;E36),(G36+2),0)*(1+$J$1))</f>
        <v/>
      </c>
      <c r="K36" s="646" t="str">
        <f t="shared" ref="K36:K61" ca="1" si="14">IF(AND($K$1&gt;0,H36&gt;0),$K$1,IF(ISERROR(VLOOKUP(F36,INDIRECT("Tab_"&amp;E36),2,0)),"",VLOOKUP(F36,INDIRECT("Tab_"&amp;E36),2,0)))</f>
        <v/>
      </c>
      <c r="L36" s="766">
        <f t="shared" si="10"/>
        <v>0</v>
      </c>
      <c r="M36" s="767">
        <f>IF(OR(F36="Minijob",F36="Fremdpersonal",H36=0),0,($M$1*L36+('(A) AG-Anteil Soz.Vers.'!$C$8*'(A) Personal paL'!$H36))*12)</f>
        <v>0</v>
      </c>
      <c r="N36" s="749">
        <f t="shared" ca="1" si="11"/>
        <v>0</v>
      </c>
      <c r="O36" s="750">
        <f>IF(OR(F36="Minijob",F36="Fremdpersonal",H36=0),0,IF((L36*12+M36+N36)&gt;'(A) AG-Anteil Soz.Vers.'!$C$33,'(A) AG-Anteil Soz.Vers.'!$C$33*$O$1,(L36*12+M36+N36)*$O$1))</f>
        <v>0</v>
      </c>
      <c r="P36" s="750">
        <f ca="1">IF(F36="Fremdpersonal",0,IF(F36="Minijob",L36*12*'(A) AG-Anteil Soz.Vers.'!$C$30,IF((L36*12+M36+N36)&gt;'(A) AG-Anteil Soz.Vers.'!$C$32,'(A) AG-Anteil Soz.Vers.'!$C$32*$P$1,(L36*12+M36+N36)*$P$1)))</f>
        <v>0</v>
      </c>
      <c r="Q36" s="749">
        <f t="shared" ref="Q36:Q61" si="15">IF(OR(F36="Minijob",F36="Fremdpersonal",$Q$1=0,H36=0),0,+$Q$1*(L36*12+SUM(M36,N36)))</f>
        <v>0</v>
      </c>
      <c r="R36" s="767">
        <f t="shared" ref="R36:R61" si="16">IF(OR(F36="Minijob",F36="Fremdpersonal",$R$1=0,H36=0),0,+$R$1*L36*12)</f>
        <v>0</v>
      </c>
      <c r="S36" s="751">
        <f t="shared" ca="1" si="12"/>
        <v>0</v>
      </c>
      <c r="T36" s="26"/>
      <c r="AA36" s="973"/>
      <c r="AB36" s="973"/>
      <c r="AC36" s="974"/>
      <c r="AD36" s="974"/>
    </row>
    <row r="37" spans="1:30">
      <c r="A37" s="764"/>
      <c r="B37" s="764"/>
      <c r="C37" s="6"/>
      <c r="D37" s="6"/>
      <c r="E37" s="2"/>
      <c r="F37" s="3"/>
      <c r="G37" s="2"/>
      <c r="H37" s="748"/>
      <c r="I37" s="746">
        <f>IF(AND(F37="Fremdpersonal",C37=Tariftabellen!$S$20),VLOOKUP(D37,Tariftabellen!$T$7:$V$31,3,0),IF(AND(F37="Fremdpersonal",C37=Tariftabellen!$S$32),VLOOKUP(D37,Tariftabellen!$T$32:$V$53,3,0),IF(C37=Tariftabellen!$S$20,VLOOKUP(D37,Tariftabellen!$T$7:$V$31,2,0),IF(C37=Tariftabellen!$S$32,VLOOKUP(D37,Tariftabellen!$T$32:$V$53,2,0),0))))</f>
        <v>0</v>
      </c>
      <c r="J37" s="749" t="str">
        <f t="shared" ca="1" si="13"/>
        <v/>
      </c>
      <c r="K37" s="646" t="str">
        <f t="shared" ca="1" si="14"/>
        <v/>
      </c>
      <c r="L37" s="766">
        <f t="shared" si="10"/>
        <v>0</v>
      </c>
      <c r="M37" s="767">
        <f>IF(OR(F37="Minijob",F37="Fremdpersonal",H37=0),0,($M$1*L37+('(A) AG-Anteil Soz.Vers.'!$C$8*'(A) Personal paL'!$H37))*12)</f>
        <v>0</v>
      </c>
      <c r="N37" s="749">
        <f t="shared" ca="1" si="11"/>
        <v>0</v>
      </c>
      <c r="O37" s="750">
        <f>IF(OR(F37="Minijob",F37="Fremdpersonal",H37=0),0,IF((L37*12+M37+N37)&gt;'(A) AG-Anteil Soz.Vers.'!$C$33,'(A) AG-Anteil Soz.Vers.'!$C$33*$O$1,(L37*12+M37+N37)*$O$1))</f>
        <v>0</v>
      </c>
      <c r="P37" s="750">
        <f ca="1">IF(F37="Fremdpersonal",0,IF(F37="Minijob",L37*12*'(A) AG-Anteil Soz.Vers.'!$C$30,IF((L37*12+M37+N37)&gt;'(A) AG-Anteil Soz.Vers.'!$C$32,'(A) AG-Anteil Soz.Vers.'!$C$32*$P$1,(L37*12+M37+N37)*$P$1)))</f>
        <v>0</v>
      </c>
      <c r="Q37" s="749">
        <f t="shared" si="15"/>
        <v>0</v>
      </c>
      <c r="R37" s="767">
        <f t="shared" si="16"/>
        <v>0</v>
      </c>
      <c r="S37" s="751">
        <f t="shared" ca="1" si="12"/>
        <v>0</v>
      </c>
      <c r="T37" s="26"/>
      <c r="AA37" s="973"/>
      <c r="AB37" s="973"/>
      <c r="AC37" s="974"/>
      <c r="AD37" s="974"/>
    </row>
    <row r="38" spans="1:30">
      <c r="A38" s="764"/>
      <c r="B38" s="764"/>
      <c r="C38" s="6"/>
      <c r="D38" s="6"/>
      <c r="E38" s="2"/>
      <c r="F38" s="3"/>
      <c r="G38" s="2"/>
      <c r="H38" s="748"/>
      <c r="I38" s="746">
        <f>IF(AND(F38="Fremdpersonal",C38=Tariftabellen!$S$20),VLOOKUP(D38,Tariftabellen!$T$7:$V$31,3,0),IF(AND(F38="Fremdpersonal",C38=Tariftabellen!$S$32),VLOOKUP(D38,Tariftabellen!$T$32:$V$53,3,0),IF(C38=Tariftabellen!$S$20,VLOOKUP(D38,Tariftabellen!$T$7:$V$31,2,0),IF(C38=Tariftabellen!$S$32,VLOOKUP(D38,Tariftabellen!$T$32:$V$53,2,0),0))))</f>
        <v>0</v>
      </c>
      <c r="J38" s="749" t="str">
        <f t="shared" ca="1" si="13"/>
        <v/>
      </c>
      <c r="K38" s="646" t="str">
        <f t="shared" ca="1" si="14"/>
        <v/>
      </c>
      <c r="L38" s="766">
        <f t="shared" si="10"/>
        <v>0</v>
      </c>
      <c r="M38" s="767">
        <f>IF(OR(F38="Minijob",F38="Fremdpersonal",H38=0),0,($M$1*L38+('(A) AG-Anteil Soz.Vers.'!$C$8*'(A) Personal paL'!$H38))*12)</f>
        <v>0</v>
      </c>
      <c r="N38" s="749">
        <f t="shared" ca="1" si="11"/>
        <v>0</v>
      </c>
      <c r="O38" s="750">
        <f>IF(OR(F38="Minijob",F38="Fremdpersonal",H38=0),0,IF((L38*12+M38+N38)&gt;'(A) AG-Anteil Soz.Vers.'!$C$33,'(A) AG-Anteil Soz.Vers.'!$C$33*$O$1,(L38*12+M38+N38)*$O$1))</f>
        <v>0</v>
      </c>
      <c r="P38" s="750">
        <f ca="1">IF(F38="Fremdpersonal",0,IF(F38="Minijob",L38*12*'(A) AG-Anteil Soz.Vers.'!$C$30,IF((L38*12+M38+N38)&gt;'(A) AG-Anteil Soz.Vers.'!$C$32,'(A) AG-Anteil Soz.Vers.'!$C$32*$P$1,(L38*12+M38+N38)*$P$1)))</f>
        <v>0</v>
      </c>
      <c r="Q38" s="749">
        <f t="shared" si="15"/>
        <v>0</v>
      </c>
      <c r="R38" s="767">
        <f t="shared" si="16"/>
        <v>0</v>
      </c>
      <c r="S38" s="751">
        <f t="shared" ca="1" si="12"/>
        <v>0</v>
      </c>
      <c r="T38" s="26"/>
      <c r="AA38" s="973"/>
      <c r="AB38" s="973"/>
      <c r="AC38" s="974"/>
      <c r="AD38" s="974"/>
    </row>
    <row r="39" spans="1:30">
      <c r="A39" s="764"/>
      <c r="B39" s="764"/>
      <c r="C39" s="6"/>
      <c r="D39" s="6"/>
      <c r="E39" s="2"/>
      <c r="F39" s="3"/>
      <c r="G39" s="2"/>
      <c r="H39" s="748"/>
      <c r="I39" s="746">
        <f>IF(AND(F39="Fremdpersonal",C39=Tariftabellen!$S$20),VLOOKUP(D39,Tariftabellen!$T$7:$V$31,3,0),IF(AND(F39="Fremdpersonal",C39=Tariftabellen!$S$32),VLOOKUP(D39,Tariftabellen!$T$32:$V$53,3,0),IF(C39=Tariftabellen!$S$20,VLOOKUP(D39,Tariftabellen!$T$7:$V$31,2,0),IF(C39=Tariftabellen!$S$32,VLOOKUP(D39,Tariftabellen!$T$32:$V$53,2,0),0))))</f>
        <v>0</v>
      </c>
      <c r="J39" s="749" t="str">
        <f t="shared" ca="1" si="13"/>
        <v/>
      </c>
      <c r="K39" s="646" t="str">
        <f t="shared" ca="1" si="14"/>
        <v/>
      </c>
      <c r="L39" s="766">
        <f t="shared" si="10"/>
        <v>0</v>
      </c>
      <c r="M39" s="767">
        <f>IF(OR(F39="Minijob",F39="Fremdpersonal",H39=0),0,($M$1*L39+('(A) AG-Anteil Soz.Vers.'!$C$8*'(A) Personal paL'!$H39))*12)</f>
        <v>0</v>
      </c>
      <c r="N39" s="749">
        <f t="shared" ca="1" si="11"/>
        <v>0</v>
      </c>
      <c r="O39" s="750">
        <f>IF(OR(F39="Minijob",F39="Fremdpersonal",H39=0),0,IF((L39*12+M39+N39)&gt;'(A) AG-Anteil Soz.Vers.'!$C$33,'(A) AG-Anteil Soz.Vers.'!$C$33*$O$1,(L39*12+M39+N39)*$O$1))</f>
        <v>0</v>
      </c>
      <c r="P39" s="750">
        <f ca="1">IF(F39="Fremdpersonal",0,IF(F39="Minijob",L39*12*'(A) AG-Anteil Soz.Vers.'!$C$30,IF((L39*12+M39+N39)&gt;'(A) AG-Anteil Soz.Vers.'!$C$32,'(A) AG-Anteil Soz.Vers.'!$C$32*$P$1,(L39*12+M39+N39)*$P$1)))</f>
        <v>0</v>
      </c>
      <c r="Q39" s="749">
        <f t="shared" si="15"/>
        <v>0</v>
      </c>
      <c r="R39" s="767">
        <f t="shared" si="16"/>
        <v>0</v>
      </c>
      <c r="S39" s="751">
        <f t="shared" ca="1" si="12"/>
        <v>0</v>
      </c>
      <c r="T39" s="26"/>
      <c r="AA39" s="973"/>
      <c r="AB39" s="973"/>
      <c r="AC39" s="974"/>
      <c r="AD39" s="974"/>
    </row>
    <row r="40" spans="1:30">
      <c r="A40" s="764"/>
      <c r="B40" s="764"/>
      <c r="C40" s="6"/>
      <c r="D40" s="6"/>
      <c r="E40" s="2"/>
      <c r="F40" s="3"/>
      <c r="G40" s="2"/>
      <c r="H40" s="748"/>
      <c r="I40" s="746">
        <f>IF(AND(F40="Fremdpersonal",C40=Tariftabellen!$S$20),VLOOKUP(D40,Tariftabellen!$T$7:$V$31,3,0),IF(AND(F40="Fremdpersonal",C40=Tariftabellen!$S$32),VLOOKUP(D40,Tariftabellen!$T$32:$V$53,3,0),IF(C40=Tariftabellen!$S$20,VLOOKUP(D40,Tariftabellen!$T$7:$V$31,2,0),IF(C40=Tariftabellen!$S$32,VLOOKUP(D40,Tariftabellen!$T$32:$V$53,2,0),0))))</f>
        <v>0</v>
      </c>
      <c r="J40" s="749" t="str">
        <f t="shared" ca="1" si="13"/>
        <v/>
      </c>
      <c r="K40" s="646" t="str">
        <f t="shared" ca="1" si="14"/>
        <v/>
      </c>
      <c r="L40" s="766">
        <f t="shared" si="7"/>
        <v>0</v>
      </c>
      <c r="M40" s="767">
        <f>IF(OR(F40="Minijob",F40="Fremdpersonal",H40=0),0,($M$1*L40+('(A) AG-Anteil Soz.Vers.'!$C$8*'(A) Personal paL'!$H40))*12)</f>
        <v>0</v>
      </c>
      <c r="N40" s="749">
        <f t="shared" ca="1" si="8"/>
        <v>0</v>
      </c>
      <c r="O40" s="750">
        <f>IF(OR(F40="Minijob",F40="Fremdpersonal",H40=0),0,IF((L40*12+M40+N40)&gt;'(A) AG-Anteil Soz.Vers.'!$C$33,'(A) AG-Anteil Soz.Vers.'!$C$33*$O$1,(L40*12+M40+N40)*$O$1))</f>
        <v>0</v>
      </c>
      <c r="P40" s="750">
        <f ca="1">IF(F40="Fremdpersonal",0,IF(F40="Minijob",L40*12*'(A) AG-Anteil Soz.Vers.'!$C$30,IF((L40*12+M40+N40)&gt;'(A) AG-Anteil Soz.Vers.'!$C$32,'(A) AG-Anteil Soz.Vers.'!$C$32*$P$1,(L40*12+M40+N40)*$P$1)))</f>
        <v>0</v>
      </c>
      <c r="Q40" s="749">
        <f t="shared" si="15"/>
        <v>0</v>
      </c>
      <c r="R40" s="767">
        <f t="shared" si="16"/>
        <v>0</v>
      </c>
      <c r="S40" s="751">
        <f t="shared" ca="1" si="9"/>
        <v>0</v>
      </c>
      <c r="T40" s="26"/>
      <c r="AA40" s="973"/>
      <c r="AB40" s="973"/>
      <c r="AC40" s="974"/>
      <c r="AD40" s="974"/>
    </row>
    <row r="41" spans="1:30">
      <c r="A41" s="764"/>
      <c r="B41" s="764"/>
      <c r="C41" s="6"/>
      <c r="D41" s="6"/>
      <c r="E41" s="2"/>
      <c r="F41" s="3"/>
      <c r="G41" s="2"/>
      <c r="H41" s="748"/>
      <c r="I41" s="746">
        <f>IF(AND(F41="Fremdpersonal",C41=Tariftabellen!$S$20),VLOOKUP(D41,Tariftabellen!$T$7:$V$31,3,0),IF(AND(F41="Fremdpersonal",C41=Tariftabellen!$S$32),VLOOKUP(D41,Tariftabellen!$T$32:$V$53,3,0),IF(C41=Tariftabellen!$S$20,VLOOKUP(D41,Tariftabellen!$T$7:$V$31,2,0),IF(C41=Tariftabellen!$S$32,VLOOKUP(D41,Tariftabellen!$T$32:$V$53,2,0),0))))</f>
        <v>0</v>
      </c>
      <c r="J41" s="749" t="str">
        <f t="shared" ca="1" si="13"/>
        <v/>
      </c>
      <c r="K41" s="646" t="str">
        <f t="shared" ca="1" si="14"/>
        <v/>
      </c>
      <c r="L41" s="766">
        <f t="shared" si="7"/>
        <v>0</v>
      </c>
      <c r="M41" s="767">
        <f>IF(OR(F41="Minijob",F41="Fremdpersonal",H41=0),0,($M$1*L41+('(A) AG-Anteil Soz.Vers.'!$C$8*'(A) Personal paL'!$H41))*12)</f>
        <v>0</v>
      </c>
      <c r="N41" s="749">
        <f t="shared" ca="1" si="8"/>
        <v>0</v>
      </c>
      <c r="O41" s="750">
        <f>IF(OR(F41="Minijob",F41="Fremdpersonal",H41=0),0,IF((L41*12+M41+N41)&gt;'(A) AG-Anteil Soz.Vers.'!$C$33,'(A) AG-Anteil Soz.Vers.'!$C$33*$O$1,(L41*12+M41+N41)*$O$1))</f>
        <v>0</v>
      </c>
      <c r="P41" s="750">
        <f ca="1">IF(F41="Fremdpersonal",0,IF(F41="Minijob",L41*12*'(A) AG-Anteil Soz.Vers.'!$C$30,IF((L41*12+M41+N41)&gt;'(A) AG-Anteil Soz.Vers.'!$C$32,'(A) AG-Anteil Soz.Vers.'!$C$32*$P$1,(L41*12+M41+N41)*$P$1)))</f>
        <v>0</v>
      </c>
      <c r="Q41" s="749">
        <f t="shared" si="15"/>
        <v>0</v>
      </c>
      <c r="R41" s="767">
        <f t="shared" si="16"/>
        <v>0</v>
      </c>
      <c r="S41" s="751">
        <f t="shared" ca="1" si="9"/>
        <v>0</v>
      </c>
      <c r="T41" s="26"/>
      <c r="AA41" s="973"/>
      <c r="AB41" s="973"/>
      <c r="AC41" s="974"/>
      <c r="AD41" s="974"/>
    </row>
    <row r="42" spans="1:30">
      <c r="A42" s="764"/>
      <c r="B42" s="764"/>
      <c r="C42" s="6"/>
      <c r="D42" s="6"/>
      <c r="E42" s="2"/>
      <c r="F42" s="3"/>
      <c r="G42" s="2"/>
      <c r="H42" s="748"/>
      <c r="I42" s="746">
        <f>IF(AND(F42="Fremdpersonal",C42=Tariftabellen!$S$20),VLOOKUP(D42,Tariftabellen!$T$7:$V$31,3,0),IF(AND(F42="Fremdpersonal",C42=Tariftabellen!$S$32),VLOOKUP(D42,Tariftabellen!$T$32:$V$53,3,0),IF(C42=Tariftabellen!$S$20,VLOOKUP(D42,Tariftabellen!$T$7:$V$31,2,0),IF(C42=Tariftabellen!$S$32,VLOOKUP(D42,Tariftabellen!$T$32:$V$53,2,0),0))))</f>
        <v>0</v>
      </c>
      <c r="J42" s="749" t="str">
        <f t="shared" ca="1" si="13"/>
        <v/>
      </c>
      <c r="K42" s="646" t="str">
        <f t="shared" ca="1" si="14"/>
        <v/>
      </c>
      <c r="L42" s="766">
        <f t="shared" si="7"/>
        <v>0</v>
      </c>
      <c r="M42" s="767">
        <f>IF(OR(F42="Minijob",F42="Fremdpersonal",H42=0),0,($M$1*L42+('(A) AG-Anteil Soz.Vers.'!$C$8*'(A) Personal paL'!$H42))*12)</f>
        <v>0</v>
      </c>
      <c r="N42" s="749">
        <f t="shared" ca="1" si="8"/>
        <v>0</v>
      </c>
      <c r="O42" s="750">
        <f>IF(OR(F42="Minijob",F42="Fremdpersonal",H42=0),0,IF((L42*12+M42+N42)&gt;'(A) AG-Anteil Soz.Vers.'!$C$33,'(A) AG-Anteil Soz.Vers.'!$C$33*$O$1,(L42*12+M42+N42)*$O$1))</f>
        <v>0</v>
      </c>
      <c r="P42" s="750">
        <f ca="1">IF(F42="Fremdpersonal",0,IF(F42="Minijob",L42*12*'(A) AG-Anteil Soz.Vers.'!$C$30,IF((L42*12+M42+N42)&gt;'(A) AG-Anteil Soz.Vers.'!$C$32,'(A) AG-Anteil Soz.Vers.'!$C$32*$P$1,(L42*12+M42+N42)*$P$1)))</f>
        <v>0</v>
      </c>
      <c r="Q42" s="749">
        <f t="shared" si="15"/>
        <v>0</v>
      </c>
      <c r="R42" s="767">
        <f t="shared" si="16"/>
        <v>0</v>
      </c>
      <c r="S42" s="751">
        <f t="shared" ca="1" si="9"/>
        <v>0</v>
      </c>
      <c r="T42" s="26"/>
      <c r="AA42" s="973"/>
      <c r="AB42" s="973"/>
      <c r="AC42" s="974"/>
      <c r="AD42" s="974"/>
    </row>
    <row r="43" spans="1:30">
      <c r="A43" s="764"/>
      <c r="B43" s="764"/>
      <c r="C43" s="6"/>
      <c r="D43" s="6"/>
      <c r="E43" s="2"/>
      <c r="F43" s="3"/>
      <c r="G43" s="2"/>
      <c r="H43" s="11"/>
      <c r="I43" s="746">
        <f>IF(AND(F43="Fremdpersonal",C43=Tariftabellen!$S$20),VLOOKUP(D43,Tariftabellen!$T$7:$V$31,3,0),IF(AND(F43="Fremdpersonal",C43=Tariftabellen!$S$32),VLOOKUP(D43,Tariftabellen!$T$32:$V$53,3,0),IF(C43=Tariftabellen!$S$20,VLOOKUP(D43,Tariftabellen!$T$7:$V$31,2,0),IF(C43=Tariftabellen!$S$32,VLOOKUP(D43,Tariftabellen!$T$32:$V$53,2,0),0))))</f>
        <v>0</v>
      </c>
      <c r="J43" s="554" t="str">
        <f t="shared" ca="1" si="13"/>
        <v/>
      </c>
      <c r="K43" s="646" t="str">
        <f t="shared" ca="1" si="14"/>
        <v/>
      </c>
      <c r="L43" s="766">
        <f t="shared" si="2"/>
        <v>0</v>
      </c>
      <c r="M43" s="767">
        <f>IF(OR(F43="Minijob",F43="Fremdpersonal",H43=0),0,($M$1*L43+('(A) AG-Anteil Soz.Vers.'!$C$8*'(A) Personal paL'!$H43))*12)</f>
        <v>0</v>
      </c>
      <c r="N43" s="554">
        <f t="shared" ca="1" si="3"/>
        <v>0</v>
      </c>
      <c r="O43" s="25">
        <f>IF(OR(F43="Minijob",F43="Fremdpersonal",H43=0),0,IF((L43*12+M43+N43)&gt;'(A) AG-Anteil Soz.Vers.'!$C$33,'(A) AG-Anteil Soz.Vers.'!$C$33*$O$1,(L43*12+M43+N43)*$O$1))</f>
        <v>0</v>
      </c>
      <c r="P43" s="25">
        <f ca="1">IF(F43="Fremdpersonal",0,IF(F43="Minijob",L43*12*'(A) AG-Anteil Soz.Vers.'!$C$30,IF((L43*12+M43+N43)&gt;'(A) AG-Anteil Soz.Vers.'!$C$32,'(A) AG-Anteil Soz.Vers.'!$C$32*$P$1,(L43*12+M43+N43)*$P$1)))</f>
        <v>0</v>
      </c>
      <c r="Q43" s="554">
        <f t="shared" si="15"/>
        <v>0</v>
      </c>
      <c r="R43" s="767">
        <f t="shared" si="16"/>
        <v>0</v>
      </c>
      <c r="S43" s="649">
        <f t="shared" ca="1" si="6"/>
        <v>0</v>
      </c>
      <c r="T43" s="26"/>
      <c r="AA43" s="973">
        <f>IF(OR($F43="Minijob",$F43="Honorarkraft",$H43=0),0,IF((L43*12+$M43+$N43)&gt;'(A) AG-Anteil Soz.Vers.'!$C$33,'(A) AG-Anteil Soz.Vers.'!$C$33*$O$1,($L43*12+$M43+$N43)*$O$1))</f>
        <v>0</v>
      </c>
      <c r="AB43" s="973">
        <f ca="1">IF($F43="Honorarkraft",0,IF($F43="Minijob",$L43*12*'(A) AG-Anteil Soz.Vers.'!$C$30,IF(($L43*12+$M43+$N43)&gt;'(A) AG-Anteil Soz.Vers.'!$C$32,'(A) AG-Anteil Soz.Vers.'!$C$32*$P$1,($L43*12+$M43+$N43)*$P$1)))</f>
        <v>0</v>
      </c>
      <c r="AC43" s="974">
        <f t="shared" ref="AC43:AD60" si="17">AA43-O43</f>
        <v>0</v>
      </c>
      <c r="AD43" s="974">
        <f t="shared" ca="1" si="17"/>
        <v>0</v>
      </c>
    </row>
    <row r="44" spans="1:30">
      <c r="A44" s="764"/>
      <c r="B44" s="764"/>
      <c r="C44" s="6"/>
      <c r="D44" s="6"/>
      <c r="E44" s="2"/>
      <c r="F44" s="3"/>
      <c r="G44" s="2"/>
      <c r="H44" s="11"/>
      <c r="I44" s="746">
        <f>IF(AND(F44="Fremdpersonal",C44=Tariftabellen!$S$20),VLOOKUP(D44,Tariftabellen!$T$7:$V$31,3,0),IF(AND(F44="Fremdpersonal",C44=Tariftabellen!$S$32),VLOOKUP(D44,Tariftabellen!$T$32:$V$53,3,0),IF(C44=Tariftabellen!$S$20,VLOOKUP(D44,Tariftabellen!$T$7:$V$31,2,0),IF(C44=Tariftabellen!$S$32,VLOOKUP(D44,Tariftabellen!$T$32:$V$53,2,0),0))))</f>
        <v>0</v>
      </c>
      <c r="J44" s="554" t="str">
        <f t="shared" ca="1" si="13"/>
        <v/>
      </c>
      <c r="K44" s="646" t="str">
        <f t="shared" ca="1" si="14"/>
        <v/>
      </c>
      <c r="L44" s="766">
        <f t="shared" si="2"/>
        <v>0</v>
      </c>
      <c r="M44" s="767">
        <f>IF(OR(F44="Minijob",F44="Fremdpersonal",H44=0),0,($M$1*L44+('(A) AG-Anteil Soz.Vers.'!$C$8*'(A) Personal paL'!$H44))*12)</f>
        <v>0</v>
      </c>
      <c r="N44" s="554">
        <f t="shared" ca="1" si="3"/>
        <v>0</v>
      </c>
      <c r="O44" s="25">
        <f>IF(OR(F44="Minijob",F44="Fremdpersonal",H44=0),0,IF((L44*12+M44+N44)&gt;'(A) AG-Anteil Soz.Vers.'!$C$33,'(A) AG-Anteil Soz.Vers.'!$C$33*$O$1,(L44*12+M44+N44)*$O$1))</f>
        <v>0</v>
      </c>
      <c r="P44" s="25">
        <f ca="1">IF(F44="Fremdpersonal",0,IF(F44="Minijob",L44*12*'(A) AG-Anteil Soz.Vers.'!$C$30,IF((L44*12+M44+N44)&gt;'(A) AG-Anteil Soz.Vers.'!$C$32,'(A) AG-Anteil Soz.Vers.'!$C$32*$P$1,(L44*12+M44+N44)*$P$1)))</f>
        <v>0</v>
      </c>
      <c r="Q44" s="554">
        <f t="shared" si="15"/>
        <v>0</v>
      </c>
      <c r="R44" s="767">
        <f t="shared" si="16"/>
        <v>0</v>
      </c>
      <c r="S44" s="649">
        <f t="shared" ca="1" si="6"/>
        <v>0</v>
      </c>
      <c r="T44" s="26"/>
      <c r="AA44" s="973">
        <f>IF(OR($F44="Minijob",$F44="Honorarkraft",$H44=0),0,IF((L44*12+$M44+$N44)&gt;'(A) AG-Anteil Soz.Vers.'!$C$33,'(A) AG-Anteil Soz.Vers.'!$C$33*$O$1,($L44*12+$M44+$N44)*$O$1))</f>
        <v>0</v>
      </c>
      <c r="AB44" s="973">
        <f ca="1">IF($F44="Honorarkraft",0,IF($F44="Minijob",$L44*12*'(A) AG-Anteil Soz.Vers.'!$C$30,IF(($L44*12+$M44+$N44)&gt;'(A) AG-Anteil Soz.Vers.'!$C$32,'(A) AG-Anteil Soz.Vers.'!$C$32*$P$1,($L44*12+$M44+$N44)*$P$1)))</f>
        <v>0</v>
      </c>
      <c r="AC44" s="974">
        <f t="shared" si="17"/>
        <v>0</v>
      </c>
      <c r="AD44" s="974">
        <f t="shared" ca="1" si="17"/>
        <v>0</v>
      </c>
    </row>
    <row r="45" spans="1:30">
      <c r="A45" s="764"/>
      <c r="B45" s="764"/>
      <c r="C45" s="6"/>
      <c r="D45" s="6"/>
      <c r="E45" s="2"/>
      <c r="F45" s="3"/>
      <c r="G45" s="2"/>
      <c r="H45" s="11"/>
      <c r="I45" s="746">
        <f>IF(AND(F45="Fremdpersonal",C45=Tariftabellen!$S$20),VLOOKUP(D45,Tariftabellen!$T$7:$V$31,3,0),IF(AND(F45="Fremdpersonal",C45=Tariftabellen!$S$32),VLOOKUP(D45,Tariftabellen!$T$32:$V$53,3,0),IF(C45=Tariftabellen!$S$20,VLOOKUP(D45,Tariftabellen!$T$7:$V$31,2,0),IF(C45=Tariftabellen!$S$32,VLOOKUP(D45,Tariftabellen!$T$32:$V$53,2,0),0))))</f>
        <v>0</v>
      </c>
      <c r="J45" s="554" t="str">
        <f t="shared" ca="1" si="13"/>
        <v/>
      </c>
      <c r="K45" s="646" t="str">
        <f t="shared" ca="1" si="14"/>
        <v/>
      </c>
      <c r="L45" s="766">
        <f t="shared" si="2"/>
        <v>0</v>
      </c>
      <c r="M45" s="767">
        <f>IF(OR(F45="Minijob",F45="Fremdpersonal",H45=0),0,($M$1*L45+('(A) AG-Anteil Soz.Vers.'!$C$8*'(A) Personal paL'!$H45))*12)</f>
        <v>0</v>
      </c>
      <c r="N45" s="554">
        <f t="shared" ca="1" si="3"/>
        <v>0</v>
      </c>
      <c r="O45" s="25">
        <f>IF(OR(F45="Minijob",F45="Fremdpersonal",H45=0),0,IF((L45*12+M45+N45)&gt;'(A) AG-Anteil Soz.Vers.'!$C$33,'(A) AG-Anteil Soz.Vers.'!$C$33*$O$1,(L45*12+M45+N45)*$O$1))</f>
        <v>0</v>
      </c>
      <c r="P45" s="25">
        <f ca="1">IF(F45="Fremdpersonal",0,IF(F45="Minijob",L45*12*'(A) AG-Anteil Soz.Vers.'!$C$30,IF((L45*12+M45+N45)&gt;'(A) AG-Anteil Soz.Vers.'!$C$32,'(A) AG-Anteil Soz.Vers.'!$C$32*$P$1,(L45*12+M45+N45)*$P$1)))</f>
        <v>0</v>
      </c>
      <c r="Q45" s="554">
        <f t="shared" si="15"/>
        <v>0</v>
      </c>
      <c r="R45" s="767">
        <f t="shared" si="16"/>
        <v>0</v>
      </c>
      <c r="S45" s="649">
        <f t="shared" ca="1" si="6"/>
        <v>0</v>
      </c>
      <c r="T45" s="26"/>
      <c r="AA45" s="973">
        <f>IF(OR($F45="Minijob",$F45="Honorarkraft",$H45=0),0,IF((L45*12+$M45+$N45)&gt;'(A) AG-Anteil Soz.Vers.'!$C$33,'(A) AG-Anteil Soz.Vers.'!$C$33*$O$1,($L45*12+$M45+$N45)*$O$1))</f>
        <v>0</v>
      </c>
      <c r="AB45" s="973">
        <f ca="1">IF($F45="Honorarkraft",0,IF($F45="Minijob",$L45*12*'(A) AG-Anteil Soz.Vers.'!$C$30,IF(($L45*12+$M45+$N45)&gt;'(A) AG-Anteil Soz.Vers.'!$C$32,'(A) AG-Anteil Soz.Vers.'!$C$32*$P$1,($L45*12+$M45+$N45)*$P$1)))</f>
        <v>0</v>
      </c>
      <c r="AC45" s="974">
        <f t="shared" si="17"/>
        <v>0</v>
      </c>
      <c r="AD45" s="974">
        <f t="shared" ca="1" si="17"/>
        <v>0</v>
      </c>
    </row>
    <row r="46" spans="1:30">
      <c r="A46" s="764"/>
      <c r="B46" s="764"/>
      <c r="C46" s="6"/>
      <c r="D46" s="6"/>
      <c r="E46" s="2"/>
      <c r="F46" s="3"/>
      <c r="G46" s="2"/>
      <c r="H46" s="11"/>
      <c r="I46" s="746">
        <f>IF(AND(F46="Fremdpersonal",C46=Tariftabellen!$S$20),VLOOKUP(D46,Tariftabellen!$T$7:$V$31,3,0),IF(AND(F46="Fremdpersonal",C46=Tariftabellen!$S$32),VLOOKUP(D46,Tariftabellen!$T$32:$V$53,3,0),IF(C46=Tariftabellen!$S$20,VLOOKUP(D46,Tariftabellen!$T$7:$V$31,2,0),IF(C46=Tariftabellen!$S$32,VLOOKUP(D46,Tariftabellen!$T$32:$V$53,2,0),0))))</f>
        <v>0</v>
      </c>
      <c r="J46" s="554" t="str">
        <f t="shared" ca="1" si="13"/>
        <v/>
      </c>
      <c r="K46" s="646" t="str">
        <f t="shared" ca="1" si="14"/>
        <v/>
      </c>
      <c r="L46" s="766">
        <f t="shared" si="2"/>
        <v>0</v>
      </c>
      <c r="M46" s="767">
        <f>IF(OR(F46="Minijob",F46="Fremdpersonal",H46=0),0,($M$1*L46+('(A) AG-Anteil Soz.Vers.'!$C$8*'(A) Personal paL'!$H46))*12)</f>
        <v>0</v>
      </c>
      <c r="N46" s="554">
        <f t="shared" ca="1" si="3"/>
        <v>0</v>
      </c>
      <c r="O46" s="25">
        <f>IF(OR(F46="Minijob",F46="Fremdpersonal",H46=0),0,IF((L46*12+M46+N46)&gt;'(A) AG-Anteil Soz.Vers.'!$C$33,'(A) AG-Anteil Soz.Vers.'!$C$33*$O$1,(L46*12+M46+N46)*$O$1))</f>
        <v>0</v>
      </c>
      <c r="P46" s="25">
        <f ca="1">IF(F46="Fremdpersonal",0,IF(F46="Minijob",L46*12*'(A) AG-Anteil Soz.Vers.'!$C$30,IF((L46*12+M46+N46)&gt;'(A) AG-Anteil Soz.Vers.'!$C$32,'(A) AG-Anteil Soz.Vers.'!$C$32*$P$1,(L46*12+M46+N46)*$P$1)))</f>
        <v>0</v>
      </c>
      <c r="Q46" s="554">
        <f t="shared" si="15"/>
        <v>0</v>
      </c>
      <c r="R46" s="767">
        <f t="shared" si="16"/>
        <v>0</v>
      </c>
      <c r="S46" s="649">
        <f t="shared" ca="1" si="6"/>
        <v>0</v>
      </c>
      <c r="T46" s="26"/>
      <c r="AA46" s="973">
        <f>IF(OR($F46="Minijob",$F46="Honorarkraft",$H46=0),0,IF((L46*12+$M46+$N46)&gt;'(A) AG-Anteil Soz.Vers.'!$C$33,'(A) AG-Anteil Soz.Vers.'!$C$33*$O$1,($L46*12+$M46+$N46)*$O$1))</f>
        <v>0</v>
      </c>
      <c r="AB46" s="973">
        <f ca="1">IF($F46="Honorarkraft",0,IF($F46="Minijob",$L46*12*'(A) AG-Anteil Soz.Vers.'!$C$30,IF(($L46*12+$M46+$N46)&gt;'(A) AG-Anteil Soz.Vers.'!$C$32,'(A) AG-Anteil Soz.Vers.'!$C$32*$P$1,($L46*12+$M46+$N46)*$P$1)))</f>
        <v>0</v>
      </c>
      <c r="AC46" s="974">
        <f t="shared" si="17"/>
        <v>0</v>
      </c>
      <c r="AD46" s="974">
        <f t="shared" ca="1" si="17"/>
        <v>0</v>
      </c>
    </row>
    <row r="47" spans="1:30">
      <c r="A47" s="764"/>
      <c r="B47" s="764"/>
      <c r="C47" s="6"/>
      <c r="D47" s="6"/>
      <c r="E47" s="2"/>
      <c r="F47" s="3"/>
      <c r="G47" s="2"/>
      <c r="H47" s="11"/>
      <c r="I47" s="746">
        <f>IF(AND(F47="Fremdpersonal",C47=Tariftabellen!$S$20),VLOOKUP(D47,Tariftabellen!$T$7:$V$31,3,0),IF(AND(F47="Fremdpersonal",C47=Tariftabellen!$S$32),VLOOKUP(D47,Tariftabellen!$T$32:$V$53,3,0),IF(C47=Tariftabellen!$S$20,VLOOKUP(D47,Tariftabellen!$T$7:$V$31,2,0),IF(C47=Tariftabellen!$S$32,VLOOKUP(D47,Tariftabellen!$T$32:$V$53,2,0),0))))</f>
        <v>0</v>
      </c>
      <c r="J47" s="554" t="str">
        <f t="shared" ca="1" si="13"/>
        <v/>
      </c>
      <c r="K47" s="646" t="str">
        <f t="shared" ca="1" si="14"/>
        <v/>
      </c>
      <c r="L47" s="766">
        <f t="shared" si="2"/>
        <v>0</v>
      </c>
      <c r="M47" s="767">
        <f>IF(OR(F47="Minijob",F47="Fremdpersonal",H47=0),0,($M$1*L47+('(A) AG-Anteil Soz.Vers.'!$C$8*'(A) Personal paL'!$H47))*12)</f>
        <v>0</v>
      </c>
      <c r="N47" s="554">
        <f t="shared" ca="1" si="3"/>
        <v>0</v>
      </c>
      <c r="O47" s="25">
        <f>IF(OR(F47="Minijob",F47="Fremdpersonal",H47=0),0,IF((L47*12+M47+N47)&gt;'(A) AG-Anteil Soz.Vers.'!$C$33,'(A) AG-Anteil Soz.Vers.'!$C$33*$O$1,(L47*12+M47+N47)*$O$1))</f>
        <v>0</v>
      </c>
      <c r="P47" s="25">
        <f ca="1">IF(F47="Fremdpersonal",0,IF(F47="Minijob",L47*12*'(A) AG-Anteil Soz.Vers.'!$C$30,IF((L47*12+M47+N47)&gt;'(A) AG-Anteil Soz.Vers.'!$C$32,'(A) AG-Anteil Soz.Vers.'!$C$32*$P$1,(L47*12+M47+N47)*$P$1)))</f>
        <v>0</v>
      </c>
      <c r="Q47" s="554">
        <f t="shared" si="15"/>
        <v>0</v>
      </c>
      <c r="R47" s="767">
        <f t="shared" si="16"/>
        <v>0</v>
      </c>
      <c r="S47" s="649">
        <f t="shared" ca="1" si="6"/>
        <v>0</v>
      </c>
      <c r="T47" s="26"/>
      <c r="AA47" s="973">
        <f>IF(OR($F47="Minijob",$F47="Honorarkraft",$H47=0),0,IF((L47*12+$M47+$N47)&gt;'(A) AG-Anteil Soz.Vers.'!$C$33,'(A) AG-Anteil Soz.Vers.'!$C$33*$O$1,($L47*12+$M47+$N47)*$O$1))</f>
        <v>0</v>
      </c>
      <c r="AB47" s="973">
        <f ca="1">IF($F47="Honorarkraft",0,IF($F47="Minijob",$L47*12*'(A) AG-Anteil Soz.Vers.'!$C$30,IF(($L47*12+$M47+$N47)&gt;'(A) AG-Anteil Soz.Vers.'!$C$32,'(A) AG-Anteil Soz.Vers.'!$C$32*$P$1,($L47*12+$M47+$N47)*$P$1)))</f>
        <v>0</v>
      </c>
      <c r="AC47" s="974">
        <f t="shared" si="17"/>
        <v>0</v>
      </c>
      <c r="AD47" s="974">
        <f t="shared" ca="1" si="17"/>
        <v>0</v>
      </c>
    </row>
    <row r="48" spans="1:30">
      <c r="A48" s="764"/>
      <c r="B48" s="764"/>
      <c r="C48" s="6"/>
      <c r="D48" s="6"/>
      <c r="E48" s="2"/>
      <c r="F48" s="3"/>
      <c r="G48" s="2"/>
      <c r="H48" s="11"/>
      <c r="I48" s="746">
        <f>IF(AND(F48="Fremdpersonal",C48=Tariftabellen!$S$20),VLOOKUP(D48,Tariftabellen!$T$7:$V$31,3,0),IF(AND(F48="Fremdpersonal",C48=Tariftabellen!$S$32),VLOOKUP(D48,Tariftabellen!$T$32:$V$53,3,0),IF(C48=Tariftabellen!$S$20,VLOOKUP(D48,Tariftabellen!$T$7:$V$31,2,0),IF(C48=Tariftabellen!$S$32,VLOOKUP(D48,Tariftabellen!$T$32:$V$53,2,0),0))))</f>
        <v>0</v>
      </c>
      <c r="J48" s="554" t="str">
        <f t="shared" ca="1" si="13"/>
        <v/>
      </c>
      <c r="K48" s="646" t="str">
        <f t="shared" ca="1" si="14"/>
        <v/>
      </c>
      <c r="L48" s="766">
        <f t="shared" si="2"/>
        <v>0</v>
      </c>
      <c r="M48" s="767">
        <f>IF(OR(F48="Minijob",F48="Fremdpersonal",H48=0),0,($M$1*L48+('(A) AG-Anteil Soz.Vers.'!$C$8*'(A) Personal paL'!$H48))*12)</f>
        <v>0</v>
      </c>
      <c r="N48" s="554">
        <f t="shared" ca="1" si="3"/>
        <v>0</v>
      </c>
      <c r="O48" s="25">
        <f>IF(OR(F48="Minijob",F48="Fremdpersonal",H48=0),0,IF((L48*12+M48+N48)&gt;'(A) AG-Anteil Soz.Vers.'!$C$33,'(A) AG-Anteil Soz.Vers.'!$C$33*$O$1,(L48*12+M48+N48)*$O$1))</f>
        <v>0</v>
      </c>
      <c r="P48" s="25">
        <f ca="1">IF(F48="Fremdpersonal",0,IF(F48="Minijob",L48*12*'(A) AG-Anteil Soz.Vers.'!$C$30,IF((L48*12+M48+N48)&gt;'(A) AG-Anteil Soz.Vers.'!$C$32,'(A) AG-Anteil Soz.Vers.'!$C$32*$P$1,(L48*12+M48+N48)*$P$1)))</f>
        <v>0</v>
      </c>
      <c r="Q48" s="554">
        <f t="shared" si="15"/>
        <v>0</v>
      </c>
      <c r="R48" s="767">
        <f t="shared" si="16"/>
        <v>0</v>
      </c>
      <c r="S48" s="649">
        <f t="shared" ca="1" si="6"/>
        <v>0</v>
      </c>
      <c r="T48" s="26"/>
      <c r="AA48" s="973">
        <f>IF(OR($F48="Minijob",$F48="Honorarkraft",$H48=0),0,IF((L48*12+$M48+$N48)&gt;'(A) AG-Anteil Soz.Vers.'!$C$33,'(A) AG-Anteil Soz.Vers.'!$C$33*$O$1,($L48*12+$M48+$N48)*$O$1))</f>
        <v>0</v>
      </c>
      <c r="AB48" s="973">
        <f ca="1">IF($F48="Honorarkraft",0,IF($F48="Minijob",$L48*12*'(A) AG-Anteil Soz.Vers.'!$C$30,IF(($L48*12+$M48+$N48)&gt;'(A) AG-Anteil Soz.Vers.'!$C$32,'(A) AG-Anteil Soz.Vers.'!$C$32*$P$1,($L48*12+$M48+$N48)*$P$1)))</f>
        <v>0</v>
      </c>
      <c r="AC48" s="974">
        <f t="shared" si="17"/>
        <v>0</v>
      </c>
      <c r="AD48" s="974">
        <f t="shared" ca="1" si="17"/>
        <v>0</v>
      </c>
    </row>
    <row r="49" spans="1:30">
      <c r="A49" s="764"/>
      <c r="B49" s="764"/>
      <c r="C49" s="6"/>
      <c r="D49" s="6"/>
      <c r="E49" s="2"/>
      <c r="F49" s="3"/>
      <c r="G49" s="2"/>
      <c r="H49" s="11"/>
      <c r="I49" s="746">
        <f>IF(AND(F49="Fremdpersonal",C49=Tariftabellen!$S$20),VLOOKUP(D49,Tariftabellen!$T$7:$V$31,3,0),IF(AND(F49="Fremdpersonal",C49=Tariftabellen!$S$32),VLOOKUP(D49,Tariftabellen!$T$32:$V$53,3,0),IF(C49=Tariftabellen!$S$20,VLOOKUP(D49,Tariftabellen!$T$7:$V$31,2,0),IF(C49=Tariftabellen!$S$32,VLOOKUP(D49,Tariftabellen!$T$32:$V$53,2,0),0))))</f>
        <v>0</v>
      </c>
      <c r="J49" s="554" t="str">
        <f t="shared" ca="1" si="13"/>
        <v/>
      </c>
      <c r="K49" s="646" t="str">
        <f t="shared" ca="1" si="14"/>
        <v/>
      </c>
      <c r="L49" s="766">
        <f t="shared" si="2"/>
        <v>0</v>
      </c>
      <c r="M49" s="767">
        <f>IF(OR(F49="Minijob",F49="Fremdpersonal",H49=0),0,($M$1*L49+('(A) AG-Anteil Soz.Vers.'!$C$8*'(A) Personal paL'!$H49))*12)</f>
        <v>0</v>
      </c>
      <c r="N49" s="554">
        <f t="shared" ca="1" si="3"/>
        <v>0</v>
      </c>
      <c r="O49" s="25">
        <f>IF(OR(F49="Minijob",F49="Fremdpersonal",H49=0),0,IF((L49*12+M49+N49)&gt;'(A) AG-Anteil Soz.Vers.'!$C$33,'(A) AG-Anteil Soz.Vers.'!$C$33*$O$1,(L49*12+M49+N49)*$O$1))</f>
        <v>0</v>
      </c>
      <c r="P49" s="25">
        <f ca="1">IF(F49="Fremdpersonal",0,IF(F49="Minijob",L49*12*'(A) AG-Anteil Soz.Vers.'!$C$30,IF((L49*12+M49+N49)&gt;'(A) AG-Anteil Soz.Vers.'!$C$32,'(A) AG-Anteil Soz.Vers.'!$C$32*$P$1,(L49*12+M49+N49)*$P$1)))</f>
        <v>0</v>
      </c>
      <c r="Q49" s="554">
        <f t="shared" si="15"/>
        <v>0</v>
      </c>
      <c r="R49" s="767">
        <f t="shared" si="16"/>
        <v>0</v>
      </c>
      <c r="S49" s="649">
        <f t="shared" ca="1" si="6"/>
        <v>0</v>
      </c>
      <c r="T49" s="26"/>
      <c r="AA49" s="973">
        <f>IF(OR($F49="Minijob",$F49="Honorarkraft",$H49=0),0,IF((L49*12+$M49+$N49)&gt;'(A) AG-Anteil Soz.Vers.'!$C$33,'(A) AG-Anteil Soz.Vers.'!$C$33*$O$1,($L49*12+$M49+$N49)*$O$1))</f>
        <v>0</v>
      </c>
      <c r="AB49" s="973">
        <f ca="1">IF($F49="Honorarkraft",0,IF($F49="Minijob",$L49*12*'(A) AG-Anteil Soz.Vers.'!$C$30,IF(($L49*12+$M49+$N49)&gt;'(A) AG-Anteil Soz.Vers.'!$C$32,'(A) AG-Anteil Soz.Vers.'!$C$32*$P$1,($L49*12+$M49+$N49)*$P$1)))</f>
        <v>0</v>
      </c>
      <c r="AC49" s="974">
        <f t="shared" si="17"/>
        <v>0</v>
      </c>
      <c r="AD49" s="974">
        <f t="shared" ca="1" si="17"/>
        <v>0</v>
      </c>
    </row>
    <row r="50" spans="1:30">
      <c r="A50" s="764"/>
      <c r="B50" s="764"/>
      <c r="C50" s="6"/>
      <c r="D50" s="6"/>
      <c r="E50" s="2"/>
      <c r="F50" s="3"/>
      <c r="G50" s="2"/>
      <c r="H50" s="11"/>
      <c r="I50" s="746">
        <f>IF(AND(F50="Fremdpersonal",C50=Tariftabellen!$S$20),VLOOKUP(D50,Tariftabellen!$T$7:$V$31,3,0),IF(AND(F50="Fremdpersonal",C50=Tariftabellen!$S$32),VLOOKUP(D50,Tariftabellen!$T$32:$V$53,3,0),IF(C50=Tariftabellen!$S$20,VLOOKUP(D50,Tariftabellen!$T$7:$V$31,2,0),IF(C50=Tariftabellen!$S$32,VLOOKUP(D50,Tariftabellen!$T$32:$V$53,2,0),0))))</f>
        <v>0</v>
      </c>
      <c r="J50" s="554" t="str">
        <f t="shared" ca="1" si="13"/>
        <v/>
      </c>
      <c r="K50" s="646" t="str">
        <f t="shared" ca="1" si="14"/>
        <v/>
      </c>
      <c r="L50" s="766">
        <f t="shared" si="2"/>
        <v>0</v>
      </c>
      <c r="M50" s="767">
        <f>IF(OR(F50="Minijob",F50="Fremdpersonal",H50=0),0,($M$1*L50+('(A) AG-Anteil Soz.Vers.'!$C$8*'(A) Personal paL'!$H50))*12)</f>
        <v>0</v>
      </c>
      <c r="N50" s="554">
        <f t="shared" ca="1" si="3"/>
        <v>0</v>
      </c>
      <c r="O50" s="25">
        <f>IF(OR(F50="Minijob",F50="Fremdpersonal",H50=0),0,IF((L50*12+M50+N50)&gt;'(A) AG-Anteil Soz.Vers.'!$C$33,'(A) AG-Anteil Soz.Vers.'!$C$33*$O$1,(L50*12+M50+N50)*$O$1))</f>
        <v>0</v>
      </c>
      <c r="P50" s="25">
        <f ca="1">IF(F50="Fremdpersonal",0,IF(F50="Minijob",L50*12*'(A) AG-Anteil Soz.Vers.'!$C$30,IF((L50*12+M50+N50)&gt;'(A) AG-Anteil Soz.Vers.'!$C$32,'(A) AG-Anteil Soz.Vers.'!$C$32*$P$1,(L50*12+M50+N50)*$P$1)))</f>
        <v>0</v>
      </c>
      <c r="Q50" s="554">
        <f t="shared" si="15"/>
        <v>0</v>
      </c>
      <c r="R50" s="767">
        <f t="shared" si="16"/>
        <v>0</v>
      </c>
      <c r="S50" s="649">
        <f t="shared" ca="1" si="6"/>
        <v>0</v>
      </c>
      <c r="T50" s="26"/>
      <c r="AA50" s="973">
        <f>IF(OR($F50="Minijob",$F50="Honorarkraft",$H50=0),0,IF((L50*12+$M50+$N50)&gt;'(A) AG-Anteil Soz.Vers.'!$C$33,'(A) AG-Anteil Soz.Vers.'!$C$33*$O$1,($L50*12+$M50+$N50)*$O$1))</f>
        <v>0</v>
      </c>
      <c r="AB50" s="973">
        <f ca="1">IF($F50="Honorarkraft",0,IF($F50="Minijob",$L50*12*'(A) AG-Anteil Soz.Vers.'!$C$30,IF(($L50*12+$M50+$N50)&gt;'(A) AG-Anteil Soz.Vers.'!$C$32,'(A) AG-Anteil Soz.Vers.'!$C$32*$P$1,($L50*12+$M50+$N50)*$P$1)))</f>
        <v>0</v>
      </c>
      <c r="AC50" s="974">
        <f t="shared" si="17"/>
        <v>0</v>
      </c>
      <c r="AD50" s="974">
        <f t="shared" ca="1" si="17"/>
        <v>0</v>
      </c>
    </row>
    <row r="51" spans="1:30">
      <c r="A51" s="764"/>
      <c r="B51" s="764"/>
      <c r="C51" s="6"/>
      <c r="D51" s="6"/>
      <c r="E51" s="2"/>
      <c r="F51" s="3"/>
      <c r="G51" s="2"/>
      <c r="H51" s="11"/>
      <c r="I51" s="746">
        <f>IF(AND(F51="Fremdpersonal",C51=Tariftabellen!$S$20),VLOOKUP(D51,Tariftabellen!$T$7:$V$31,3,0),IF(AND(F51="Fremdpersonal",C51=Tariftabellen!$S$32),VLOOKUP(D51,Tariftabellen!$T$32:$V$53,3,0),IF(C51=Tariftabellen!$S$20,VLOOKUP(D51,Tariftabellen!$T$7:$V$31,2,0),IF(C51=Tariftabellen!$S$32,VLOOKUP(D51,Tariftabellen!$T$32:$V$53,2,0),0))))</f>
        <v>0</v>
      </c>
      <c r="J51" s="554" t="str">
        <f t="shared" ca="1" si="13"/>
        <v/>
      </c>
      <c r="K51" s="646" t="str">
        <f t="shared" ca="1" si="14"/>
        <v/>
      </c>
      <c r="L51" s="766">
        <f t="shared" si="2"/>
        <v>0</v>
      </c>
      <c r="M51" s="767">
        <f>IF(OR(F51="Minijob",F51="Fremdpersonal",H51=0),0,($M$1*L51+('(A) AG-Anteil Soz.Vers.'!$C$8*'(A) Personal paL'!$H51))*12)</f>
        <v>0</v>
      </c>
      <c r="N51" s="554">
        <f t="shared" ca="1" si="3"/>
        <v>0</v>
      </c>
      <c r="O51" s="25">
        <f>IF(OR(F51="Minijob",F51="Fremdpersonal",H51=0),0,IF((L51*12+M51+N51)&gt;'(A) AG-Anteil Soz.Vers.'!$C$33,'(A) AG-Anteil Soz.Vers.'!$C$33*$O$1,(L51*12+M51+N51)*$O$1))</f>
        <v>0</v>
      </c>
      <c r="P51" s="25">
        <f ca="1">IF(F51="Fremdpersonal",0,IF(F51="Minijob",L51*12*'(A) AG-Anteil Soz.Vers.'!$C$30,IF((L51*12+M51+N51)&gt;'(A) AG-Anteil Soz.Vers.'!$C$32,'(A) AG-Anteil Soz.Vers.'!$C$32*$P$1,(L51*12+M51+N51)*$P$1)))</f>
        <v>0</v>
      </c>
      <c r="Q51" s="554">
        <f t="shared" si="15"/>
        <v>0</v>
      </c>
      <c r="R51" s="767">
        <f t="shared" si="16"/>
        <v>0</v>
      </c>
      <c r="S51" s="649">
        <f t="shared" ca="1" si="6"/>
        <v>0</v>
      </c>
      <c r="T51" s="26"/>
      <c r="AA51" s="973">
        <f>IF(OR($F51="Minijob",$F51="Honorarkraft",$H51=0),0,IF((L51*12+$M51+$N51)&gt;'(A) AG-Anteil Soz.Vers.'!$C$33,'(A) AG-Anteil Soz.Vers.'!$C$33*$O$1,($L51*12+$M51+$N51)*$O$1))</f>
        <v>0</v>
      </c>
      <c r="AB51" s="973">
        <f ca="1">IF($F51="Honorarkraft",0,IF($F51="Minijob",$L51*12*'(A) AG-Anteil Soz.Vers.'!$C$30,IF(($L51*12+$M51+$N51)&gt;'(A) AG-Anteil Soz.Vers.'!$C$32,'(A) AG-Anteil Soz.Vers.'!$C$32*$P$1,($L51*12+$M51+$N51)*$P$1)))</f>
        <v>0</v>
      </c>
      <c r="AC51" s="974">
        <f t="shared" si="17"/>
        <v>0</v>
      </c>
      <c r="AD51" s="974">
        <f t="shared" ca="1" si="17"/>
        <v>0</v>
      </c>
    </row>
    <row r="52" spans="1:30">
      <c r="A52" s="764"/>
      <c r="B52" s="764"/>
      <c r="C52" s="6"/>
      <c r="D52" s="6"/>
      <c r="E52" s="2"/>
      <c r="F52" s="3"/>
      <c r="G52" s="2"/>
      <c r="H52" s="11"/>
      <c r="I52" s="746">
        <f>IF(AND(F52="Fremdpersonal",C52=Tariftabellen!$S$20),VLOOKUP(D52,Tariftabellen!$T$7:$V$31,3,0),IF(AND(F52="Fremdpersonal",C52=Tariftabellen!$S$32),VLOOKUP(D52,Tariftabellen!$T$32:$V$53,3,0),IF(C52=Tariftabellen!$S$20,VLOOKUP(D52,Tariftabellen!$T$7:$V$31,2,0),IF(C52=Tariftabellen!$S$32,VLOOKUP(D52,Tariftabellen!$T$32:$V$53,2,0),0))))</f>
        <v>0</v>
      </c>
      <c r="J52" s="554" t="str">
        <f t="shared" ca="1" si="13"/>
        <v/>
      </c>
      <c r="K52" s="646" t="str">
        <f t="shared" ca="1" si="14"/>
        <v/>
      </c>
      <c r="L52" s="766">
        <f t="shared" si="2"/>
        <v>0</v>
      </c>
      <c r="M52" s="767">
        <f>IF(OR(F52="Minijob",F52="Fremdpersonal",H52=0),0,($M$1*L52+('(A) AG-Anteil Soz.Vers.'!$C$8*'(A) Personal paL'!$H52))*12)</f>
        <v>0</v>
      </c>
      <c r="N52" s="554">
        <f t="shared" ca="1" si="3"/>
        <v>0</v>
      </c>
      <c r="O52" s="25">
        <f>IF(OR(F52="Minijob",F52="Fremdpersonal",H52=0),0,IF((L52*12+M52+N52)&gt;'(A) AG-Anteil Soz.Vers.'!$C$33,'(A) AG-Anteil Soz.Vers.'!$C$33*$O$1,(L52*12+M52+N52)*$O$1))</f>
        <v>0</v>
      </c>
      <c r="P52" s="25">
        <f ca="1">IF(F52="Fremdpersonal",0,IF(F52="Minijob",L52*12*'(A) AG-Anteil Soz.Vers.'!$C$30,IF((L52*12+M52+N52)&gt;'(A) AG-Anteil Soz.Vers.'!$C$32,'(A) AG-Anteil Soz.Vers.'!$C$32*$P$1,(L52*12+M52+N52)*$P$1)))</f>
        <v>0</v>
      </c>
      <c r="Q52" s="554">
        <f t="shared" si="15"/>
        <v>0</v>
      </c>
      <c r="R52" s="767">
        <f t="shared" si="16"/>
        <v>0</v>
      </c>
      <c r="S52" s="649">
        <f t="shared" ca="1" si="6"/>
        <v>0</v>
      </c>
      <c r="T52" s="26"/>
      <c r="AA52" s="973">
        <f>IF(OR($F52="Minijob",$F52="Honorarkraft",$H52=0),0,IF((L52*12+$M52+$N52)&gt;'(A) AG-Anteil Soz.Vers.'!$C$33,'(A) AG-Anteil Soz.Vers.'!$C$33*$O$1,($L52*12+$M52+$N52)*$O$1))</f>
        <v>0</v>
      </c>
      <c r="AB52" s="973">
        <f ca="1">IF($F52="Honorarkraft",0,IF($F52="Minijob",$L52*12*'(A) AG-Anteil Soz.Vers.'!$C$30,IF(($L52*12+$M52+$N52)&gt;'(A) AG-Anteil Soz.Vers.'!$C$32,'(A) AG-Anteil Soz.Vers.'!$C$32*$P$1,($L52*12+$M52+$N52)*$P$1)))</f>
        <v>0</v>
      </c>
      <c r="AC52" s="974">
        <f t="shared" si="17"/>
        <v>0</v>
      </c>
      <c r="AD52" s="974">
        <f t="shared" ca="1" si="17"/>
        <v>0</v>
      </c>
    </row>
    <row r="53" spans="1:30">
      <c r="A53" s="764"/>
      <c r="B53" s="764"/>
      <c r="C53" s="6"/>
      <c r="D53" s="6"/>
      <c r="E53" s="2"/>
      <c r="F53" s="3"/>
      <c r="G53" s="2"/>
      <c r="H53" s="11"/>
      <c r="I53" s="746">
        <f>IF(AND(F53="Fremdpersonal",C53=Tariftabellen!$S$20),VLOOKUP(D53,Tariftabellen!$T$7:$V$31,3,0),IF(AND(F53="Fremdpersonal",C53=Tariftabellen!$S$32),VLOOKUP(D53,Tariftabellen!$T$32:$V$53,3,0),IF(C53=Tariftabellen!$S$20,VLOOKUP(D53,Tariftabellen!$T$7:$V$31,2,0),IF(C53=Tariftabellen!$S$32,VLOOKUP(D53,Tariftabellen!$T$32:$V$53,2,0),0))))</f>
        <v>0</v>
      </c>
      <c r="J53" s="554" t="str">
        <f t="shared" ca="1" si="13"/>
        <v/>
      </c>
      <c r="K53" s="646" t="str">
        <f t="shared" ca="1" si="14"/>
        <v/>
      </c>
      <c r="L53" s="766">
        <f t="shared" si="2"/>
        <v>0</v>
      </c>
      <c r="M53" s="767">
        <f>IF(OR(F53="Minijob",F53="Fremdpersonal",H53=0),0,($M$1*L53+('(A) AG-Anteil Soz.Vers.'!$C$8*'(A) Personal paL'!$H53))*12)</f>
        <v>0</v>
      </c>
      <c r="N53" s="554">
        <f t="shared" ca="1" si="3"/>
        <v>0</v>
      </c>
      <c r="O53" s="25">
        <f>IF(OR(F53="Minijob",F53="Fremdpersonal",H53=0),0,IF((L53*12+M53+N53)&gt;'(A) AG-Anteil Soz.Vers.'!$C$33,'(A) AG-Anteil Soz.Vers.'!$C$33*$O$1,(L53*12+M53+N53)*$O$1))</f>
        <v>0</v>
      </c>
      <c r="P53" s="25">
        <f ca="1">IF(F53="Fremdpersonal",0,IF(F53="Minijob",L53*12*'(A) AG-Anteil Soz.Vers.'!$C$30,IF((L53*12+M53+N53)&gt;'(A) AG-Anteil Soz.Vers.'!$C$32,'(A) AG-Anteil Soz.Vers.'!$C$32*$P$1,(L53*12+M53+N53)*$P$1)))</f>
        <v>0</v>
      </c>
      <c r="Q53" s="554">
        <f t="shared" si="15"/>
        <v>0</v>
      </c>
      <c r="R53" s="767">
        <f t="shared" si="16"/>
        <v>0</v>
      </c>
      <c r="S53" s="649">
        <f t="shared" ca="1" si="6"/>
        <v>0</v>
      </c>
      <c r="T53" s="26"/>
      <c r="AA53" s="973">
        <f>IF(OR($F53="Minijob",$F53="Honorarkraft",$H53=0),0,IF((L53*12+$M53+$N53)&gt;'(A) AG-Anteil Soz.Vers.'!$C$33,'(A) AG-Anteil Soz.Vers.'!$C$33*$O$1,($L53*12+$M53+$N53)*$O$1))</f>
        <v>0</v>
      </c>
      <c r="AB53" s="973">
        <f ca="1">IF($F53="Honorarkraft",0,IF($F53="Minijob",$L53*12*'(A) AG-Anteil Soz.Vers.'!$C$30,IF(($L53*12+$M53+$N53)&gt;'(A) AG-Anteil Soz.Vers.'!$C$32,'(A) AG-Anteil Soz.Vers.'!$C$32*$P$1,($L53*12+$M53+$N53)*$P$1)))</f>
        <v>0</v>
      </c>
      <c r="AC53" s="974">
        <f t="shared" si="17"/>
        <v>0</v>
      </c>
      <c r="AD53" s="974">
        <f t="shared" ca="1" si="17"/>
        <v>0</v>
      </c>
    </row>
    <row r="54" spans="1:30">
      <c r="A54" s="764"/>
      <c r="B54" s="764"/>
      <c r="C54" s="6"/>
      <c r="D54" s="6"/>
      <c r="E54" s="2"/>
      <c r="F54" s="3"/>
      <c r="G54" s="2"/>
      <c r="H54" s="11"/>
      <c r="I54" s="746">
        <f>IF(AND(F54="Fremdpersonal",C54=Tariftabellen!$S$20),VLOOKUP(D54,Tariftabellen!$T$7:$V$31,3,0),IF(AND(F54="Fremdpersonal",C54=Tariftabellen!$S$32),VLOOKUP(D54,Tariftabellen!$T$32:$V$53,3,0),IF(C54=Tariftabellen!$S$20,VLOOKUP(D54,Tariftabellen!$T$7:$V$31,2,0),IF(C54=Tariftabellen!$S$32,VLOOKUP(D54,Tariftabellen!$T$32:$V$53,2,0),0))))</f>
        <v>0</v>
      </c>
      <c r="J54" s="554" t="str">
        <f t="shared" ca="1" si="13"/>
        <v/>
      </c>
      <c r="K54" s="646" t="str">
        <f t="shared" ca="1" si="14"/>
        <v/>
      </c>
      <c r="L54" s="766">
        <f t="shared" si="2"/>
        <v>0</v>
      </c>
      <c r="M54" s="767">
        <f>IF(OR(F54="Minijob",F54="Fremdpersonal",H54=0),0,($M$1*L54+('(A) AG-Anteil Soz.Vers.'!$C$8*'(A) Personal paL'!$H54))*12)</f>
        <v>0</v>
      </c>
      <c r="N54" s="554">
        <f t="shared" ca="1" si="3"/>
        <v>0</v>
      </c>
      <c r="O54" s="25">
        <f>IF(OR(F54="Minijob",F54="Fremdpersonal",H54=0),0,IF((L54*12+M54+N54)&gt;'(A) AG-Anteil Soz.Vers.'!$C$33,'(A) AG-Anteil Soz.Vers.'!$C$33*$O$1,(L54*12+M54+N54)*$O$1))</f>
        <v>0</v>
      </c>
      <c r="P54" s="25">
        <f ca="1">IF(F54="Fremdpersonal",0,IF(F54="Minijob",L54*12*'(A) AG-Anteil Soz.Vers.'!$C$30,IF((L54*12+M54+N54)&gt;'(A) AG-Anteil Soz.Vers.'!$C$32,'(A) AG-Anteil Soz.Vers.'!$C$32*$P$1,(L54*12+M54+N54)*$P$1)))</f>
        <v>0</v>
      </c>
      <c r="Q54" s="554">
        <f t="shared" si="15"/>
        <v>0</v>
      </c>
      <c r="R54" s="767">
        <f t="shared" si="16"/>
        <v>0</v>
      </c>
      <c r="S54" s="649">
        <f t="shared" ca="1" si="6"/>
        <v>0</v>
      </c>
      <c r="T54" s="26"/>
      <c r="AA54" s="973">
        <f>IF(OR($F54="Minijob",$F54="Honorarkraft",$H54=0),0,IF((L54*12+$M54+$N54)&gt;'(A) AG-Anteil Soz.Vers.'!$C$33,'(A) AG-Anteil Soz.Vers.'!$C$33*$O$1,($L54*12+$M54+$N54)*$O$1))</f>
        <v>0</v>
      </c>
      <c r="AB54" s="973">
        <f ca="1">IF($F54="Honorarkraft",0,IF($F54="Minijob",$L54*12*'(A) AG-Anteil Soz.Vers.'!$C$30,IF(($L54*12+$M54+$N54)&gt;'(A) AG-Anteil Soz.Vers.'!$C$32,'(A) AG-Anteil Soz.Vers.'!$C$32*$P$1,($L54*12+$M54+$N54)*$P$1)))</f>
        <v>0</v>
      </c>
      <c r="AC54" s="974">
        <f t="shared" si="17"/>
        <v>0</v>
      </c>
      <c r="AD54" s="974">
        <f t="shared" ca="1" si="17"/>
        <v>0</v>
      </c>
    </row>
    <row r="55" spans="1:30">
      <c r="A55" s="764"/>
      <c r="B55" s="764"/>
      <c r="C55" s="6"/>
      <c r="D55" s="6"/>
      <c r="E55" s="2"/>
      <c r="F55" s="3"/>
      <c r="G55" s="2"/>
      <c r="H55" s="11"/>
      <c r="I55" s="746">
        <f>IF(AND(F55="Fremdpersonal",C55=Tariftabellen!$S$20),VLOOKUP(D55,Tariftabellen!$T$7:$V$31,3,0),IF(AND(F55="Fremdpersonal",C55=Tariftabellen!$S$32),VLOOKUP(D55,Tariftabellen!$T$32:$V$53,3,0),IF(C55=Tariftabellen!$S$20,VLOOKUP(D55,Tariftabellen!$T$7:$V$31,2,0),IF(C55=Tariftabellen!$S$32,VLOOKUP(D55,Tariftabellen!$T$32:$V$53,2,0),0))))</f>
        <v>0</v>
      </c>
      <c r="J55" s="554" t="str">
        <f t="shared" ca="1" si="13"/>
        <v/>
      </c>
      <c r="K55" s="646" t="str">
        <f t="shared" ca="1" si="14"/>
        <v/>
      </c>
      <c r="L55" s="766">
        <f t="shared" si="2"/>
        <v>0</v>
      </c>
      <c r="M55" s="767">
        <f>IF(OR(F55="Minijob",F55="Fremdpersonal",H55=0),0,($M$1*L55+('(A) AG-Anteil Soz.Vers.'!$C$8*'(A) Personal paL'!$H55))*12)</f>
        <v>0</v>
      </c>
      <c r="N55" s="554">
        <f t="shared" ca="1" si="3"/>
        <v>0</v>
      </c>
      <c r="O55" s="25">
        <f>IF(OR(F55="Minijob",F55="Fremdpersonal",H55=0),0,IF((L55*12+M55+N55)&gt;'(A) AG-Anteil Soz.Vers.'!$C$33,'(A) AG-Anteil Soz.Vers.'!$C$33*$O$1,(L55*12+M55+N55)*$O$1))</f>
        <v>0</v>
      </c>
      <c r="P55" s="25">
        <f ca="1">IF(F55="Fremdpersonal",0,IF(F55="Minijob",L55*12*'(A) AG-Anteil Soz.Vers.'!$C$30,IF((L55*12+M55+N55)&gt;'(A) AG-Anteil Soz.Vers.'!$C$32,'(A) AG-Anteil Soz.Vers.'!$C$32*$P$1,(L55*12+M55+N55)*$P$1)))</f>
        <v>0</v>
      </c>
      <c r="Q55" s="554">
        <f t="shared" si="15"/>
        <v>0</v>
      </c>
      <c r="R55" s="767">
        <f t="shared" si="16"/>
        <v>0</v>
      </c>
      <c r="S55" s="649">
        <f t="shared" ca="1" si="6"/>
        <v>0</v>
      </c>
      <c r="T55" s="26"/>
      <c r="AA55" s="973">
        <f>IF(OR($F55="Minijob",$F55="Honorarkraft",$H55=0),0,IF((L55*12+$M55+$N55)&gt;'(A) AG-Anteil Soz.Vers.'!$C$33,'(A) AG-Anteil Soz.Vers.'!$C$33*$O$1,($L55*12+$M55+$N55)*$O$1))</f>
        <v>0</v>
      </c>
      <c r="AB55" s="973">
        <f ca="1">IF($F55="Honorarkraft",0,IF($F55="Minijob",$L55*12*'(A) AG-Anteil Soz.Vers.'!$C$30,IF(($L55*12+$M55+$N55)&gt;'(A) AG-Anteil Soz.Vers.'!$C$32,'(A) AG-Anteil Soz.Vers.'!$C$32*$P$1,($L55*12+$M55+$N55)*$P$1)))</f>
        <v>0</v>
      </c>
      <c r="AC55" s="974">
        <f t="shared" si="17"/>
        <v>0</v>
      </c>
      <c r="AD55" s="974">
        <f t="shared" ca="1" si="17"/>
        <v>0</v>
      </c>
    </row>
    <row r="56" spans="1:30">
      <c r="A56" s="764"/>
      <c r="B56" s="764"/>
      <c r="C56" s="6"/>
      <c r="D56" s="6"/>
      <c r="E56" s="2"/>
      <c r="F56" s="3"/>
      <c r="G56" s="2"/>
      <c r="H56" s="11"/>
      <c r="I56" s="746">
        <f>IF(AND(F56="Fremdpersonal",C56=Tariftabellen!$S$20),VLOOKUP(D56,Tariftabellen!$T$7:$V$31,3,0),IF(AND(F56="Fremdpersonal",C56=Tariftabellen!$S$32),VLOOKUP(D56,Tariftabellen!$T$32:$V$53,3,0),IF(C56=Tariftabellen!$S$20,VLOOKUP(D56,Tariftabellen!$T$7:$V$31,2,0),IF(C56=Tariftabellen!$S$32,VLOOKUP(D56,Tariftabellen!$T$32:$V$53,2,0),0))))</f>
        <v>0</v>
      </c>
      <c r="J56" s="554" t="str">
        <f t="shared" ca="1" si="13"/>
        <v/>
      </c>
      <c r="K56" s="646" t="str">
        <f t="shared" ca="1" si="14"/>
        <v/>
      </c>
      <c r="L56" s="766">
        <f t="shared" si="2"/>
        <v>0</v>
      </c>
      <c r="M56" s="767">
        <f>IF(OR(F56="Minijob",F56="Fremdpersonal",H56=0),0,($M$1*L56+('(A) AG-Anteil Soz.Vers.'!$C$8*'(A) Personal paL'!$H56))*12)</f>
        <v>0</v>
      </c>
      <c r="N56" s="554">
        <f t="shared" ca="1" si="3"/>
        <v>0</v>
      </c>
      <c r="O56" s="25">
        <f>IF(OR(F56="Minijob",F56="Fremdpersonal",H56=0),0,IF((L56*12+M56+N56)&gt;'(A) AG-Anteil Soz.Vers.'!$C$33,'(A) AG-Anteil Soz.Vers.'!$C$33*$O$1,(L56*12+M56+N56)*$O$1))</f>
        <v>0</v>
      </c>
      <c r="P56" s="25">
        <f ca="1">IF(F56="Fremdpersonal",0,IF(F56="Minijob",L56*12*'(A) AG-Anteil Soz.Vers.'!$C$30,IF((L56*12+M56+N56)&gt;'(A) AG-Anteil Soz.Vers.'!$C$32,'(A) AG-Anteil Soz.Vers.'!$C$32*$P$1,(L56*12+M56+N56)*$P$1)))</f>
        <v>0</v>
      </c>
      <c r="Q56" s="554">
        <f t="shared" si="15"/>
        <v>0</v>
      </c>
      <c r="R56" s="767">
        <f t="shared" si="16"/>
        <v>0</v>
      </c>
      <c r="S56" s="649">
        <f t="shared" ca="1" si="6"/>
        <v>0</v>
      </c>
      <c r="T56" s="26"/>
      <c r="AA56" s="973">
        <f>IF(OR($F56="Minijob",$F56="Honorarkraft",$H56=0),0,IF((L56*12+$M56+$N56)&gt;'(A) AG-Anteil Soz.Vers.'!$C$33,'(A) AG-Anteil Soz.Vers.'!$C$33*$O$1,($L56*12+$M56+$N56)*$O$1))</f>
        <v>0</v>
      </c>
      <c r="AB56" s="973">
        <f ca="1">IF($F56="Honorarkraft",0,IF($F56="Minijob",$L56*12*'(A) AG-Anteil Soz.Vers.'!$C$30,IF(($L56*12+$M56+$N56)&gt;'(A) AG-Anteil Soz.Vers.'!$C$32,'(A) AG-Anteil Soz.Vers.'!$C$32*$P$1,($L56*12+$M56+$N56)*$P$1)))</f>
        <v>0</v>
      </c>
      <c r="AC56" s="974">
        <f t="shared" si="17"/>
        <v>0</v>
      </c>
      <c r="AD56" s="974">
        <f t="shared" ca="1" si="17"/>
        <v>0</v>
      </c>
    </row>
    <row r="57" spans="1:30">
      <c r="A57" s="764"/>
      <c r="B57" s="764"/>
      <c r="C57" s="6"/>
      <c r="D57" s="6"/>
      <c r="E57" s="2"/>
      <c r="F57" s="3"/>
      <c r="G57" s="2"/>
      <c r="H57" s="11"/>
      <c r="I57" s="746">
        <f>IF(AND(F57="Fremdpersonal",C57=Tariftabellen!$S$20),VLOOKUP(D57,Tariftabellen!$T$7:$V$31,3,0),IF(AND(F57="Fremdpersonal",C57=Tariftabellen!$S$32),VLOOKUP(D57,Tariftabellen!$T$32:$V$53,3,0),IF(C57=Tariftabellen!$S$20,VLOOKUP(D57,Tariftabellen!$T$7:$V$31,2,0),IF(C57=Tariftabellen!$S$32,VLOOKUP(D57,Tariftabellen!$T$32:$V$53,2,0),0))))</f>
        <v>0</v>
      </c>
      <c r="J57" s="554" t="str">
        <f t="shared" ca="1" si="13"/>
        <v/>
      </c>
      <c r="K57" s="646" t="str">
        <f t="shared" ca="1" si="14"/>
        <v/>
      </c>
      <c r="L57" s="766">
        <f t="shared" si="2"/>
        <v>0</v>
      </c>
      <c r="M57" s="767">
        <f>IF(OR(F57="Minijob",F57="Fremdpersonal",H57=0),0,($M$1*L57+('(A) AG-Anteil Soz.Vers.'!$C$8*'(A) Personal paL'!$H57))*12)</f>
        <v>0</v>
      </c>
      <c r="N57" s="554">
        <f t="shared" ca="1" si="3"/>
        <v>0</v>
      </c>
      <c r="O57" s="25">
        <f>IF(OR(F57="Minijob",F57="Fremdpersonal",H57=0),0,IF((L57*12+M57+N57)&gt;'(A) AG-Anteil Soz.Vers.'!$C$33,'(A) AG-Anteil Soz.Vers.'!$C$33*$O$1,(L57*12+M57+N57)*$O$1))</f>
        <v>0</v>
      </c>
      <c r="P57" s="25">
        <f ca="1">IF(F57="Fremdpersonal",0,IF(F57="Minijob",L57*12*'(A) AG-Anteil Soz.Vers.'!$C$30,IF((L57*12+M57+N57)&gt;'(A) AG-Anteil Soz.Vers.'!$C$32,'(A) AG-Anteil Soz.Vers.'!$C$32*$P$1,(L57*12+M57+N57)*$P$1)))</f>
        <v>0</v>
      </c>
      <c r="Q57" s="554">
        <f t="shared" si="15"/>
        <v>0</v>
      </c>
      <c r="R57" s="767">
        <f t="shared" si="16"/>
        <v>0</v>
      </c>
      <c r="S57" s="649">
        <f t="shared" ca="1" si="6"/>
        <v>0</v>
      </c>
      <c r="T57" s="26"/>
      <c r="AA57" s="973">
        <f>IF(OR($F57="Minijob",$F57="Honorarkraft",$H57=0),0,IF((L57*12+$M57+$N57)&gt;'(A) AG-Anteil Soz.Vers.'!$C$33,'(A) AG-Anteil Soz.Vers.'!$C$33*$O$1,($L57*12+$M57+$N57)*$O$1))</f>
        <v>0</v>
      </c>
      <c r="AB57" s="973">
        <f ca="1">IF($F57="Honorarkraft",0,IF($F57="Minijob",$L57*12*'(A) AG-Anteil Soz.Vers.'!$C$30,IF(($L57*12+$M57+$N57)&gt;'(A) AG-Anteil Soz.Vers.'!$C$32,'(A) AG-Anteil Soz.Vers.'!$C$32*$P$1,($L57*12+$M57+$N57)*$P$1)))</f>
        <v>0</v>
      </c>
      <c r="AC57" s="974">
        <f t="shared" si="17"/>
        <v>0</v>
      </c>
      <c r="AD57" s="974">
        <f t="shared" ca="1" si="17"/>
        <v>0</v>
      </c>
    </row>
    <row r="58" spans="1:30">
      <c r="A58" s="764"/>
      <c r="B58" s="764"/>
      <c r="C58" s="6"/>
      <c r="D58" s="6"/>
      <c r="E58" s="2"/>
      <c r="F58" s="3"/>
      <c r="G58" s="2"/>
      <c r="H58" s="11"/>
      <c r="I58" s="746">
        <f>IF(AND(F58="Fremdpersonal",C58=Tariftabellen!$S$20),VLOOKUP(D58,Tariftabellen!$T$7:$V$31,3,0),IF(AND(F58="Fremdpersonal",C58=Tariftabellen!$S$32),VLOOKUP(D58,Tariftabellen!$T$32:$V$53,3,0),IF(C58=Tariftabellen!$S$20,VLOOKUP(D58,Tariftabellen!$T$7:$V$31,2,0),IF(C58=Tariftabellen!$S$32,VLOOKUP(D58,Tariftabellen!$T$32:$V$53,2,0),0))))</f>
        <v>0</v>
      </c>
      <c r="J58" s="554" t="str">
        <f t="shared" ca="1" si="13"/>
        <v/>
      </c>
      <c r="K58" s="646" t="str">
        <f t="shared" ca="1" si="14"/>
        <v/>
      </c>
      <c r="L58" s="766">
        <f t="shared" si="2"/>
        <v>0</v>
      </c>
      <c r="M58" s="767">
        <f>IF(OR(F58="Minijob",F58="Fremdpersonal",H58=0),0,($M$1*L58+('(A) AG-Anteil Soz.Vers.'!$C$8*'(A) Personal paL'!$H58))*12)</f>
        <v>0</v>
      </c>
      <c r="N58" s="554">
        <f t="shared" ca="1" si="3"/>
        <v>0</v>
      </c>
      <c r="O58" s="25">
        <f>IF(OR(F58="Minijob",F58="Fremdpersonal",H58=0),0,IF((L58*12+M58+N58)&gt;'(A) AG-Anteil Soz.Vers.'!$C$33,'(A) AG-Anteil Soz.Vers.'!$C$33*$O$1,(L58*12+M58+N58)*$O$1))</f>
        <v>0</v>
      </c>
      <c r="P58" s="25">
        <f ca="1">IF(F58="Fremdpersonal",0,IF(F58="Minijob",L58*12*'(A) AG-Anteil Soz.Vers.'!$C$30,IF((L58*12+M58+N58)&gt;'(A) AG-Anteil Soz.Vers.'!$C$32,'(A) AG-Anteil Soz.Vers.'!$C$32*$P$1,(L58*12+M58+N58)*$P$1)))</f>
        <v>0</v>
      </c>
      <c r="Q58" s="554">
        <f t="shared" si="15"/>
        <v>0</v>
      </c>
      <c r="R58" s="767">
        <f t="shared" si="16"/>
        <v>0</v>
      </c>
      <c r="S58" s="649">
        <f t="shared" ca="1" si="6"/>
        <v>0</v>
      </c>
      <c r="T58" s="26"/>
      <c r="AA58" s="973">
        <f>IF(OR($F58="Minijob",$F58="Honorarkraft",$H58=0),0,IF((L58*12+$M58+$N58)&gt;'(A) AG-Anteil Soz.Vers.'!$C$33,'(A) AG-Anteil Soz.Vers.'!$C$33*$O$1,($L58*12+$M58+$N58)*$O$1))</f>
        <v>0</v>
      </c>
      <c r="AB58" s="973">
        <f ca="1">IF($F58="Honorarkraft",0,IF($F58="Minijob",$L58*12*'(A) AG-Anteil Soz.Vers.'!$C$30,IF(($L58*12+$M58+$N58)&gt;'(A) AG-Anteil Soz.Vers.'!$C$32,'(A) AG-Anteil Soz.Vers.'!$C$32*$P$1,($L58*12+$M58+$N58)*$P$1)))</f>
        <v>0</v>
      </c>
      <c r="AC58" s="974">
        <f t="shared" si="17"/>
        <v>0</v>
      </c>
      <c r="AD58" s="974">
        <f t="shared" ca="1" si="17"/>
        <v>0</v>
      </c>
    </row>
    <row r="59" spans="1:30">
      <c r="A59" s="764"/>
      <c r="B59" s="764"/>
      <c r="C59" s="6"/>
      <c r="D59" s="6"/>
      <c r="E59" s="2"/>
      <c r="F59" s="3"/>
      <c r="G59" s="2"/>
      <c r="H59" s="11"/>
      <c r="I59" s="746">
        <f>IF(AND(F59="Fremdpersonal",C59=Tariftabellen!$S$20),VLOOKUP(D59,Tariftabellen!$T$7:$V$31,3,0),IF(AND(F59="Fremdpersonal",C59=Tariftabellen!$S$32),VLOOKUP(D59,Tariftabellen!$T$32:$V$53,3,0),IF(C59=Tariftabellen!$S$20,VLOOKUP(D59,Tariftabellen!$T$7:$V$31,2,0),IF(C59=Tariftabellen!$S$32,VLOOKUP(D59,Tariftabellen!$T$32:$V$53,2,0),0))))</f>
        <v>0</v>
      </c>
      <c r="J59" s="554" t="str">
        <f t="shared" ca="1" si="13"/>
        <v/>
      </c>
      <c r="K59" s="646" t="str">
        <f t="shared" ca="1" si="14"/>
        <v/>
      </c>
      <c r="L59" s="766">
        <f t="shared" si="2"/>
        <v>0</v>
      </c>
      <c r="M59" s="767">
        <f>IF(OR(F59="Minijob",F59="Fremdpersonal",H59=0),0,($M$1*L59+('(A) AG-Anteil Soz.Vers.'!$C$8*'(A) Personal paL'!$H59))*12)</f>
        <v>0</v>
      </c>
      <c r="N59" s="554">
        <f t="shared" ca="1" si="3"/>
        <v>0</v>
      </c>
      <c r="O59" s="25">
        <f>IF(OR(F59="Minijob",F59="Fremdpersonal",H59=0),0,IF((L59*12+M59+N59)&gt;'(A) AG-Anteil Soz.Vers.'!$C$33,'(A) AG-Anteil Soz.Vers.'!$C$33*$O$1,(L59*12+M59+N59)*$O$1))</f>
        <v>0</v>
      </c>
      <c r="P59" s="25">
        <f ca="1">IF(F59="Fremdpersonal",0,IF(F59="Minijob",L59*12*'(A) AG-Anteil Soz.Vers.'!$C$30,IF((L59*12+M59+N59)&gt;'(A) AG-Anteil Soz.Vers.'!$C$32,'(A) AG-Anteil Soz.Vers.'!$C$32*$P$1,(L59*12+M59+N59)*$P$1)))</f>
        <v>0</v>
      </c>
      <c r="Q59" s="554">
        <f t="shared" si="15"/>
        <v>0</v>
      </c>
      <c r="R59" s="767">
        <f t="shared" si="16"/>
        <v>0</v>
      </c>
      <c r="S59" s="649">
        <f t="shared" ca="1" si="6"/>
        <v>0</v>
      </c>
      <c r="T59" s="26"/>
      <c r="AA59" s="973">
        <f>IF(OR($F59="Minijob",$F59="Honorarkraft",$H59=0),0,IF((L59*12+$M59+$N59)&gt;'(A) AG-Anteil Soz.Vers.'!$C$33,'(A) AG-Anteil Soz.Vers.'!$C$33*$O$1,($L59*12+$M59+$N59)*$O$1))</f>
        <v>0</v>
      </c>
      <c r="AB59" s="973">
        <f ca="1">IF($F59="Honorarkraft",0,IF($F59="Minijob",$L59*12*'(A) AG-Anteil Soz.Vers.'!$C$30,IF(($L59*12+$M59+$N59)&gt;'(A) AG-Anteil Soz.Vers.'!$C$32,'(A) AG-Anteil Soz.Vers.'!$C$32*$P$1,($L59*12+$M59+$N59)*$P$1)))</f>
        <v>0</v>
      </c>
      <c r="AC59" s="974">
        <f t="shared" si="17"/>
        <v>0</v>
      </c>
      <c r="AD59" s="974">
        <f t="shared" ca="1" si="17"/>
        <v>0</v>
      </c>
    </row>
    <row r="60" spans="1:30" ht="14.4" customHeight="1">
      <c r="A60" s="765"/>
      <c r="B60" s="765"/>
      <c r="C60" s="8"/>
      <c r="D60" s="8"/>
      <c r="E60" s="9"/>
      <c r="F60" s="10"/>
      <c r="G60" s="9"/>
      <c r="H60" s="572"/>
      <c r="I60" s="746">
        <f>IF(AND(F60="Fremdpersonal",C60=Tariftabellen!$S$20),VLOOKUP(D60,Tariftabellen!$T$7:$V$31,3,0),IF(AND(F60="Fremdpersonal",C60=Tariftabellen!$S$32),VLOOKUP(D60,Tariftabellen!$T$32:$V$53,3,0),IF(C60=Tariftabellen!$S$20,VLOOKUP(D60,Tariftabellen!$T$7:$V$31,2,0),IF(C60=Tariftabellen!$S$32,VLOOKUP(D60,Tariftabellen!$T$32:$V$53,2,0),0))))</f>
        <v>0</v>
      </c>
      <c r="J60" s="573" t="str">
        <f t="shared" ca="1" si="13"/>
        <v/>
      </c>
      <c r="K60" s="647" t="str">
        <f t="shared" ca="1" si="14"/>
        <v/>
      </c>
      <c r="L60" s="768">
        <f t="shared" si="2"/>
        <v>0</v>
      </c>
      <c r="M60" s="767">
        <f>IF(OR(F60="Minijob",F60="Fremdpersonal",H60=0),0,($M$1*L60+('(A) AG-Anteil Soz.Vers.'!$C$8*'(A) Personal paL'!$H60))*12)</f>
        <v>0</v>
      </c>
      <c r="N60" s="573">
        <f t="shared" ca="1" si="3"/>
        <v>0</v>
      </c>
      <c r="O60" s="27">
        <f>IF(OR(F60="Minijob",F60="Fremdpersonal",H60=0),0,IF((L60*12+M60+N60)&gt;'(A) AG-Anteil Soz.Vers.'!$C$33,'(A) AG-Anteil Soz.Vers.'!$C$33*$O$1,(L60*12+M60+N60)*$O$1))</f>
        <v>0</v>
      </c>
      <c r="P60" s="27">
        <f ca="1">IF(F60="Fremdpersonal",0,IF(F60="Minijob",L60*12*'(A) AG-Anteil Soz.Vers.'!$C$30,IF((L60*12+M60+N60)&gt;'(A) AG-Anteil Soz.Vers.'!$C$32,'(A) AG-Anteil Soz.Vers.'!$C$32*$P$1,(L60*12+M60+N60)*$P$1)))</f>
        <v>0</v>
      </c>
      <c r="Q60" s="573">
        <f t="shared" si="15"/>
        <v>0</v>
      </c>
      <c r="R60" s="768">
        <f t="shared" si="16"/>
        <v>0</v>
      </c>
      <c r="S60" s="649">
        <f t="shared" ca="1" si="6"/>
        <v>0</v>
      </c>
      <c r="T60" s="26"/>
      <c r="AA60" s="973">
        <f>IF(OR($F60="Minijob",$F60="Honorarkraft",$H60=0),0,IF((L60*12+$M60+$N60)&gt;'(A) AG-Anteil Soz.Vers.'!$C$33,'(A) AG-Anteil Soz.Vers.'!$C$33*$O$1,($L60*12+$M60+$N60)*$O$1))</f>
        <v>0</v>
      </c>
      <c r="AB60" s="973">
        <f ca="1">IF($F60="Honorarkraft",0,IF($F60="Minijob",$L60*12*'(A) AG-Anteil Soz.Vers.'!$C$30,IF(($L60*12+$M60+$N60)&gt;'(A) AG-Anteil Soz.Vers.'!$C$32,'(A) AG-Anteil Soz.Vers.'!$C$32*$P$1,($L60*12+$M60+$N60)*$P$1)))</f>
        <v>0</v>
      </c>
      <c r="AC60" s="974">
        <f t="shared" si="17"/>
        <v>0</v>
      </c>
      <c r="AD60" s="974">
        <f t="shared" ca="1" si="17"/>
        <v>0</v>
      </c>
    </row>
    <row r="61" spans="1:30" ht="15" thickBot="1">
      <c r="A61" s="764"/>
      <c r="B61" s="764"/>
      <c r="C61" s="6"/>
      <c r="D61" s="6"/>
      <c r="E61" s="2"/>
      <c r="F61" s="3"/>
      <c r="G61" s="2"/>
      <c r="H61" s="748"/>
      <c r="I61" s="746">
        <f>IF(AND(F61="Fremdpersonal",C61=Tariftabellen!$S$20),VLOOKUP(D61,Tariftabellen!$T$7:$V$31,3,0),IF(AND(F61="Fremdpersonal",C61=Tariftabellen!$S$32),VLOOKUP(D61,Tariftabellen!$T$32:$V$53,3,0),IF(C61=Tariftabellen!$S$20,VLOOKUP(D61,Tariftabellen!$T$7:$V$31,2,0),IF(C61=Tariftabellen!$S$32,VLOOKUP(D61,Tariftabellen!$T$32:$V$53,2,0),0))))</f>
        <v>0</v>
      </c>
      <c r="J61" s="749" t="str">
        <f t="shared" ca="1" si="13"/>
        <v/>
      </c>
      <c r="K61" s="646" t="str">
        <f t="shared" ca="1" si="14"/>
        <v/>
      </c>
      <c r="L61" s="766">
        <f>IF(F61&gt;0,J61*H61,0)</f>
        <v>0</v>
      </c>
      <c r="M61" s="767">
        <f>IF(OR(F61="Minijob",F61="Fremdpersonal",H61=0),0,($M$1*L61+('(A) AG-Anteil Soz.Vers.'!$C$8*'(A) Personal paL'!$H61))*12)</f>
        <v>0</v>
      </c>
      <c r="N61" s="749">
        <f t="shared" ca="1" si="3"/>
        <v>0</v>
      </c>
      <c r="O61" s="750">
        <f>IF(OR(F61="Minijob",F61="Fremdpersonal",H61=0),0,IF((L61*12+M61+N61)&gt;'(A) AG-Anteil Soz.Vers.'!$C$33,'(A) AG-Anteil Soz.Vers.'!$C$33*$O$1,(L61*12+M61+N61)*$O$1))</f>
        <v>0</v>
      </c>
      <c r="P61" s="750">
        <f ca="1">IF(F61="Fremdpersonal",0,IF(F61="Minijob",L61*12*'(A) AG-Anteil Soz.Vers.'!$C$30,IF((L61*12+M61+N61)&gt;'(A) AG-Anteil Soz.Vers.'!$C$32,'(A) AG-Anteil Soz.Vers.'!$C$32*$P$1,(L61*12+M61+N61)*$P$1)))</f>
        <v>0</v>
      </c>
      <c r="Q61" s="749">
        <f t="shared" si="15"/>
        <v>0</v>
      </c>
      <c r="R61" s="767">
        <f t="shared" si="16"/>
        <v>0</v>
      </c>
      <c r="S61" s="751">
        <f ca="1">(L61*12+SUM(M61:R61))</f>
        <v>0</v>
      </c>
      <c r="T61" s="12"/>
      <c r="AA61" s="973">
        <f>IF(OR($F61="Minijob",$F61="Honorarkraft",$H61=0),0,IF((L61*12+$M61+$N61)&gt;'(A) AG-Anteil Soz.Vers.'!$C$33,'(A) AG-Anteil Soz.Vers.'!$C$33*$O$1,($L61*12+$M61+$N61)*$O$1))</f>
        <v>0</v>
      </c>
      <c r="AB61" s="973">
        <f ca="1">IF($F61="Honorarkraft",0,IF($F61="Minijob",$L61*12*'(A) AG-Anteil Soz.Vers.'!$C$30,IF(($L61*12+$M61+$N61)&gt;'(A) AG-Anteil Soz.Vers.'!$C$32,'(A) AG-Anteil Soz.Vers.'!$C$32*$P$1,($L61*12+$M61+$N61)*$P$1)))</f>
        <v>0</v>
      </c>
      <c r="AC61" s="974">
        <f t="shared" ref="AC61" si="18">AA61-O61</f>
        <v>0</v>
      </c>
      <c r="AD61" s="974">
        <f t="shared" ref="AD61" ca="1" si="19">AB61-P61</f>
        <v>0</v>
      </c>
    </row>
    <row r="62" spans="1:30" ht="15" thickTop="1">
      <c r="A62" s="645" t="s">
        <v>442</v>
      </c>
      <c r="B62" s="645"/>
      <c r="C62" s="574"/>
      <c r="D62" s="574"/>
      <c r="E62" s="575"/>
      <c r="F62" s="575"/>
      <c r="G62" s="575"/>
      <c r="H62" s="666">
        <f>SUBTOTAL(109,'(A) Personal paL'!$H$4:$H$61)</f>
        <v>0</v>
      </c>
      <c r="I62" s="642"/>
      <c r="J62" s="576"/>
      <c r="K62" s="577"/>
      <c r="L62" s="667">
        <f>SUM(L4:L61)</f>
        <v>0</v>
      </c>
      <c r="M62" s="667">
        <f t="shared" ref="M62:S62" si="20">SUM(M4:M61)</f>
        <v>0</v>
      </c>
      <c r="N62" s="667">
        <f t="shared" ca="1" si="20"/>
        <v>0</v>
      </c>
      <c r="O62" s="667">
        <f t="shared" si="20"/>
        <v>0</v>
      </c>
      <c r="P62" s="667">
        <f t="shared" ca="1" si="20"/>
        <v>0</v>
      </c>
      <c r="Q62" s="667">
        <f t="shared" si="20"/>
        <v>0</v>
      </c>
      <c r="R62" s="667">
        <f t="shared" si="20"/>
        <v>0</v>
      </c>
      <c r="S62" s="668">
        <f t="shared" ca="1" si="20"/>
        <v>0</v>
      </c>
      <c r="T62" s="12"/>
    </row>
    <row r="63" spans="1:30">
      <c r="A63" s="28"/>
      <c r="B63" s="28"/>
      <c r="C63" s="28"/>
      <c r="D63" s="28"/>
      <c r="E63" s="29"/>
      <c r="F63" s="30"/>
      <c r="G63" s="29"/>
      <c r="H63" s="567"/>
      <c r="I63" s="568"/>
      <c r="J63" s="569"/>
      <c r="K63" s="569"/>
      <c r="L63" s="570"/>
      <c r="M63" s="570"/>
      <c r="N63" s="570"/>
      <c r="O63" s="570"/>
      <c r="P63" s="569"/>
      <c r="Q63" s="570"/>
      <c r="R63" s="571"/>
      <c r="S63" s="32"/>
      <c r="T63" s="12"/>
    </row>
    <row r="64" spans="1:30">
      <c r="A64" s="560"/>
      <c r="B64" s="560"/>
      <c r="C64" s="560"/>
      <c r="D64" s="560"/>
      <c r="E64" s="561"/>
      <c r="F64" s="562"/>
      <c r="G64" s="561"/>
      <c r="H64" s="563"/>
      <c r="I64" s="563"/>
      <c r="J64" s="564"/>
      <c r="K64" s="564"/>
      <c r="L64" s="565"/>
      <c r="M64" s="565"/>
      <c r="N64" s="565"/>
      <c r="O64" s="565"/>
      <c r="P64" s="564"/>
      <c r="Q64" s="565"/>
      <c r="R64" s="566"/>
      <c r="S64" s="32"/>
      <c r="T64" s="12"/>
    </row>
    <row r="65" spans="1:20">
      <c r="A65" s="560"/>
      <c r="B65" s="560"/>
      <c r="C65" s="560"/>
      <c r="D65" s="560"/>
      <c r="E65" s="561"/>
      <c r="F65" s="562"/>
      <c r="G65" s="561"/>
      <c r="H65" s="563"/>
      <c r="I65" s="563"/>
      <c r="J65" s="564"/>
      <c r="K65" s="564"/>
      <c r="L65" s="565"/>
      <c r="M65" s="565"/>
      <c r="N65" s="565"/>
      <c r="O65" s="565"/>
      <c r="P65" s="564"/>
      <c r="Q65" s="565"/>
      <c r="R65" s="566"/>
      <c r="S65" s="32"/>
      <c r="T65" s="12"/>
    </row>
    <row r="66" spans="1:20">
      <c r="A66" s="560"/>
      <c r="B66" s="560"/>
      <c r="C66" s="560"/>
      <c r="D66" s="560"/>
      <c r="E66" s="561"/>
      <c r="F66" s="562"/>
      <c r="G66" s="561"/>
      <c r="H66" s="563"/>
      <c r="I66" s="563"/>
      <c r="J66" s="564"/>
      <c r="K66" s="564"/>
      <c r="L66" s="565"/>
      <c r="M66" s="565"/>
      <c r="N66" s="565"/>
      <c r="O66" s="565"/>
      <c r="P66" s="564"/>
      <c r="Q66" s="565"/>
      <c r="R66" s="566"/>
      <c r="S66" s="32"/>
      <c r="T66" s="12"/>
    </row>
    <row r="67" spans="1:20">
      <c r="A67" s="560"/>
      <c r="B67" s="560"/>
      <c r="C67" s="560"/>
      <c r="D67" s="560"/>
      <c r="E67" s="561"/>
      <c r="F67" s="562"/>
      <c r="G67" s="561"/>
      <c r="H67" s="563"/>
      <c r="I67" s="563"/>
      <c r="J67" s="564"/>
      <c r="K67" s="564"/>
      <c r="L67" s="565"/>
      <c r="M67" s="565"/>
      <c r="N67" s="565"/>
      <c r="O67" s="565"/>
      <c r="P67" s="564"/>
      <c r="Q67" s="565"/>
      <c r="R67" s="566"/>
      <c r="S67" s="32"/>
      <c r="T67" s="12"/>
    </row>
    <row r="68" spans="1:20">
      <c r="A68" s="32"/>
      <c r="B68" s="32"/>
      <c r="C68" s="32"/>
      <c r="D68" s="26"/>
      <c r="E68" s="32"/>
      <c r="F68" s="26"/>
      <c r="G68" s="26"/>
      <c r="H68" s="34"/>
      <c r="I68" s="34"/>
      <c r="J68" s="4"/>
      <c r="K68" s="4"/>
      <c r="L68" s="4"/>
      <c r="M68" s="4"/>
      <c r="N68" s="4"/>
      <c r="O68" s="4"/>
      <c r="P68" s="4"/>
      <c r="Q68" s="35"/>
      <c r="R68" s="4"/>
      <c r="S68" s="4"/>
      <c r="T68" s="12"/>
    </row>
    <row r="69" spans="1:20">
      <c r="A69" s="32"/>
      <c r="B69" s="32"/>
      <c r="C69" s="32"/>
      <c r="D69" s="32"/>
      <c r="E69" s="32"/>
      <c r="F69" s="32"/>
      <c r="G69" s="32"/>
      <c r="H69" s="32"/>
      <c r="I69" s="32"/>
      <c r="J69" s="32"/>
      <c r="K69" s="32"/>
      <c r="L69" s="32"/>
      <c r="M69" s="32"/>
      <c r="N69" s="32"/>
      <c r="O69" s="32"/>
      <c r="P69" s="32"/>
      <c r="Q69" s="32"/>
      <c r="R69" s="32"/>
      <c r="S69" s="32"/>
      <c r="T69" s="12"/>
    </row>
    <row r="70" spans="1:20">
      <c r="A70" s="32"/>
      <c r="B70" s="32"/>
      <c r="C70" s="32"/>
      <c r="D70" s="32"/>
      <c r="E70" s="32"/>
      <c r="F70" s="32"/>
      <c r="G70" s="32"/>
      <c r="H70" s="32"/>
      <c r="I70" s="32"/>
      <c r="J70" s="32"/>
      <c r="K70" s="32"/>
      <c r="L70" s="32"/>
      <c r="M70" s="32"/>
      <c r="N70" s="32"/>
      <c r="O70" s="32"/>
      <c r="P70" s="32"/>
      <c r="Q70" s="32"/>
      <c r="R70" s="32"/>
      <c r="S70" s="32"/>
      <c r="T70" s="12"/>
    </row>
    <row r="71" spans="1:20">
      <c r="A71" s="32"/>
      <c r="B71" s="32"/>
      <c r="C71" s="32"/>
      <c r="D71" s="32"/>
      <c r="E71" s="32"/>
      <c r="F71" s="32"/>
      <c r="G71" s="32"/>
      <c r="H71" s="32"/>
      <c r="I71" s="32"/>
      <c r="J71" s="32"/>
      <c r="K71" s="32"/>
      <c r="L71" s="32"/>
      <c r="M71" s="32"/>
      <c r="N71" s="32"/>
      <c r="O71" s="32"/>
      <c r="P71" s="32"/>
      <c r="Q71" s="32"/>
      <c r="R71" s="32"/>
      <c r="S71" s="32"/>
      <c r="T71" s="12"/>
    </row>
    <row r="72" spans="1:20">
      <c r="A72" s="32"/>
      <c r="B72" s="32"/>
      <c r="C72" s="32"/>
      <c r="D72" s="32"/>
      <c r="E72" s="32"/>
      <c r="F72" s="32"/>
      <c r="G72" s="32"/>
      <c r="H72" s="32"/>
      <c r="I72" s="32"/>
      <c r="J72" s="32"/>
      <c r="K72" s="32"/>
      <c r="L72" s="32"/>
      <c r="M72" s="32"/>
      <c r="N72" s="32"/>
      <c r="O72" s="32"/>
      <c r="P72" s="32"/>
      <c r="Q72" s="32"/>
      <c r="R72" s="32"/>
      <c r="S72" s="32"/>
      <c r="T72" s="12"/>
    </row>
    <row r="73" spans="1:20">
      <c r="A73" s="32"/>
      <c r="B73" s="32"/>
      <c r="C73" s="32"/>
      <c r="D73" s="32"/>
      <c r="E73" s="32"/>
      <c r="F73" s="32"/>
      <c r="G73" s="32"/>
      <c r="H73" s="32"/>
      <c r="I73" s="32"/>
      <c r="J73" s="32"/>
      <c r="K73" s="32"/>
      <c r="L73" s="32"/>
      <c r="M73" s="32"/>
      <c r="N73" s="32"/>
      <c r="O73" s="32"/>
      <c r="P73" s="32"/>
      <c r="Q73" s="32"/>
      <c r="R73" s="32"/>
      <c r="S73" s="32"/>
    </row>
    <row r="74" spans="1:20">
      <c r="A74" s="32"/>
      <c r="B74" s="32"/>
      <c r="C74" s="32"/>
      <c r="D74" s="32"/>
      <c r="E74" s="32"/>
      <c r="F74" s="32"/>
      <c r="G74" s="32"/>
      <c r="H74" s="32"/>
      <c r="I74" s="32"/>
      <c r="J74" s="32"/>
      <c r="K74" s="32"/>
      <c r="L74" s="32"/>
      <c r="M74" s="32"/>
      <c r="N74" s="32"/>
      <c r="O74" s="32"/>
      <c r="P74" s="32"/>
      <c r="Q74" s="32"/>
      <c r="R74" s="32"/>
      <c r="S74" s="32"/>
    </row>
    <row r="75" spans="1:20">
      <c r="A75" s="32"/>
      <c r="B75" s="32"/>
      <c r="C75" s="32"/>
      <c r="D75" s="32"/>
      <c r="E75" s="32"/>
      <c r="F75" s="32"/>
      <c r="G75" s="32"/>
      <c r="H75" s="32"/>
      <c r="I75" s="32"/>
      <c r="J75" s="32"/>
      <c r="K75" s="32"/>
      <c r="L75" s="32"/>
      <c r="M75" s="32"/>
      <c r="N75" s="32"/>
      <c r="O75" s="32"/>
      <c r="P75" s="32"/>
      <c r="Q75" s="32"/>
      <c r="R75" s="32"/>
      <c r="S75" s="32"/>
    </row>
    <row r="76" spans="1:20">
      <c r="A76" s="32"/>
      <c r="B76" s="32"/>
      <c r="C76" s="32"/>
      <c r="D76" s="32"/>
      <c r="E76" s="32"/>
      <c r="F76" s="32"/>
      <c r="G76" s="32"/>
      <c r="H76" s="32"/>
      <c r="I76" s="32"/>
      <c r="J76" s="32"/>
      <c r="K76" s="32"/>
      <c r="L76" s="32"/>
      <c r="M76" s="32"/>
      <c r="N76" s="32"/>
      <c r="O76" s="32"/>
      <c r="P76" s="32"/>
      <c r="Q76" s="32"/>
      <c r="R76" s="32"/>
      <c r="S76" s="32"/>
    </row>
    <row r="77" spans="1:20">
      <c r="A77" s="32"/>
      <c r="B77" s="32"/>
      <c r="C77" s="32"/>
      <c r="D77" s="32"/>
      <c r="E77" s="32"/>
      <c r="F77" s="32"/>
      <c r="G77" s="32"/>
      <c r="H77" s="32"/>
      <c r="I77" s="32"/>
      <c r="J77" s="32"/>
      <c r="K77" s="32"/>
      <c r="L77" s="32"/>
      <c r="M77" s="32"/>
      <c r="N77" s="32"/>
      <c r="O77" s="32"/>
      <c r="P77" s="32"/>
      <c r="Q77" s="32"/>
      <c r="R77" s="32"/>
      <c r="S77" s="32"/>
    </row>
    <row r="78" spans="1:20">
      <c r="A78" s="32"/>
      <c r="B78" s="32"/>
      <c r="C78" s="32"/>
      <c r="D78" s="32"/>
      <c r="E78" s="32"/>
      <c r="F78" s="32"/>
      <c r="G78" s="32"/>
      <c r="H78" s="32"/>
      <c r="I78" s="32"/>
      <c r="J78" s="32"/>
      <c r="K78" s="32"/>
      <c r="L78" s="32"/>
      <c r="M78" s="32"/>
      <c r="N78" s="32"/>
      <c r="O78" s="32"/>
      <c r="P78" s="32"/>
      <c r="Q78" s="32"/>
      <c r="R78" s="32"/>
      <c r="S78" s="32"/>
    </row>
    <row r="79" spans="1:20">
      <c r="A79" s="32"/>
      <c r="B79" s="32"/>
      <c r="C79" s="32"/>
      <c r="D79" s="32"/>
      <c r="E79" s="32"/>
      <c r="F79" s="32"/>
      <c r="G79" s="32"/>
      <c r="H79" s="32"/>
      <c r="I79" s="32"/>
      <c r="J79" s="32"/>
      <c r="K79" s="32"/>
      <c r="L79" s="32"/>
      <c r="M79" s="32"/>
      <c r="N79" s="32"/>
      <c r="O79" s="32"/>
      <c r="P79" s="32"/>
      <c r="Q79" s="32"/>
      <c r="R79" s="32"/>
      <c r="S79" s="32"/>
    </row>
    <row r="80" spans="1:20">
      <c r="A80" s="32"/>
      <c r="B80" s="32"/>
      <c r="C80" s="32"/>
      <c r="D80" s="32"/>
      <c r="E80" s="32"/>
      <c r="F80" s="32"/>
      <c r="G80" s="32"/>
      <c r="H80" s="32"/>
      <c r="I80" s="32"/>
      <c r="J80" s="32"/>
      <c r="K80" s="32"/>
      <c r="L80" s="32"/>
      <c r="M80" s="32"/>
      <c r="N80" s="32"/>
      <c r="O80" s="32"/>
      <c r="P80" s="32"/>
      <c r="Q80" s="32"/>
      <c r="R80" s="32"/>
      <c r="S80" s="32"/>
    </row>
    <row r="81" spans="1:19">
      <c r="A81" s="32"/>
      <c r="B81" s="32"/>
      <c r="C81" s="32"/>
      <c r="D81" s="32"/>
      <c r="E81" s="32"/>
      <c r="F81" s="32"/>
      <c r="G81" s="32"/>
      <c r="H81" s="32"/>
      <c r="I81" s="32"/>
      <c r="J81" s="32"/>
      <c r="K81" s="32"/>
      <c r="L81" s="32"/>
      <c r="M81" s="32"/>
      <c r="N81" s="32"/>
      <c r="O81" s="32"/>
      <c r="P81" s="32"/>
      <c r="Q81" s="32"/>
      <c r="R81" s="32"/>
      <c r="S81" s="32"/>
    </row>
    <row r="82" spans="1:19">
      <c r="A82" s="32"/>
      <c r="B82" s="32"/>
      <c r="C82" s="32"/>
      <c r="D82" s="32"/>
      <c r="E82" s="32"/>
      <c r="F82" s="32"/>
      <c r="G82" s="32"/>
      <c r="H82" s="32"/>
      <c r="I82" s="32"/>
      <c r="J82" s="32"/>
      <c r="K82" s="32"/>
      <c r="L82" s="32"/>
      <c r="M82" s="32"/>
      <c r="N82" s="32"/>
      <c r="O82" s="32"/>
      <c r="P82" s="32"/>
      <c r="Q82" s="32"/>
      <c r="R82" s="32"/>
      <c r="S82" s="32"/>
    </row>
    <row r="83" spans="1:19">
      <c r="A83" s="32"/>
      <c r="B83" s="32"/>
      <c r="C83" s="32"/>
      <c r="D83" s="32"/>
      <c r="E83" s="32"/>
      <c r="F83" s="32"/>
      <c r="G83" s="32"/>
      <c r="H83" s="32"/>
      <c r="I83" s="32"/>
      <c r="J83" s="32"/>
      <c r="K83" s="32"/>
      <c r="L83" s="32"/>
      <c r="M83" s="32"/>
      <c r="N83" s="32"/>
      <c r="O83" s="32"/>
      <c r="P83" s="32"/>
      <c r="Q83" s="32"/>
      <c r="R83" s="32"/>
      <c r="S83" s="32"/>
    </row>
    <row r="84" spans="1:19">
      <c r="A84" s="32"/>
      <c r="B84" s="32"/>
      <c r="C84" s="32"/>
      <c r="D84" s="32"/>
      <c r="E84" s="32"/>
      <c r="F84" s="32"/>
      <c r="G84" s="32"/>
      <c r="H84" s="32"/>
      <c r="I84" s="32"/>
      <c r="J84" s="32"/>
      <c r="K84" s="32"/>
      <c r="L84" s="32"/>
      <c r="M84" s="32"/>
      <c r="N84" s="32"/>
      <c r="O84" s="32"/>
      <c r="P84" s="32"/>
      <c r="Q84" s="32"/>
      <c r="R84" s="32"/>
      <c r="S84" s="32"/>
    </row>
    <row r="85" spans="1:19">
      <c r="A85" s="32"/>
      <c r="B85" s="32"/>
      <c r="C85" s="32"/>
      <c r="D85" s="32"/>
      <c r="E85" s="32"/>
      <c r="F85" s="32"/>
      <c r="G85" s="32"/>
      <c r="H85" s="32"/>
      <c r="I85" s="32"/>
      <c r="J85" s="32"/>
      <c r="K85" s="32"/>
      <c r="L85" s="32"/>
      <c r="M85" s="32"/>
      <c r="N85" s="32"/>
      <c r="O85" s="32"/>
      <c r="P85" s="32"/>
      <c r="Q85" s="32"/>
      <c r="R85" s="32"/>
      <c r="S85" s="32"/>
    </row>
    <row r="86" spans="1:19">
      <c r="A86" s="32"/>
      <c r="B86" s="32"/>
      <c r="C86" s="32"/>
      <c r="D86" s="32"/>
      <c r="E86" s="32"/>
      <c r="F86" s="32"/>
      <c r="G86" s="32"/>
      <c r="H86" s="32"/>
      <c r="I86" s="32"/>
      <c r="J86" s="32"/>
      <c r="K86" s="32"/>
      <c r="L86" s="32"/>
      <c r="M86" s="32"/>
      <c r="N86" s="32"/>
      <c r="O86" s="32"/>
      <c r="P86" s="32"/>
      <c r="Q86" s="32"/>
      <c r="R86" s="32"/>
      <c r="S86" s="32"/>
    </row>
    <row r="87" spans="1:19">
      <c r="A87" s="32"/>
      <c r="B87" s="32"/>
      <c r="C87" s="32"/>
      <c r="D87" s="32"/>
      <c r="E87" s="32"/>
      <c r="F87" s="32"/>
      <c r="G87" s="32"/>
      <c r="H87" s="32"/>
      <c r="I87" s="32"/>
      <c r="J87" s="32"/>
      <c r="K87" s="32"/>
      <c r="L87" s="32"/>
      <c r="M87" s="32"/>
      <c r="N87" s="32"/>
      <c r="O87" s="32"/>
      <c r="P87" s="32"/>
      <c r="Q87" s="32"/>
      <c r="R87" s="32"/>
      <c r="S87" s="32"/>
    </row>
    <row r="88" spans="1:19">
      <c r="A88" s="32"/>
      <c r="B88" s="32"/>
      <c r="C88" s="32"/>
      <c r="D88" s="32"/>
      <c r="E88" s="32"/>
      <c r="F88" s="32"/>
      <c r="G88" s="32"/>
      <c r="H88" s="32"/>
      <c r="I88" s="32"/>
      <c r="J88" s="32"/>
      <c r="K88" s="32"/>
      <c r="L88" s="32"/>
      <c r="M88" s="32"/>
      <c r="N88" s="32"/>
      <c r="O88" s="32"/>
      <c r="P88" s="32"/>
      <c r="Q88" s="32"/>
      <c r="R88" s="32"/>
      <c r="S88" s="32"/>
    </row>
    <row r="89" spans="1:19">
      <c r="A89" s="32"/>
      <c r="B89" s="32"/>
      <c r="C89" s="32"/>
      <c r="D89" s="32"/>
      <c r="E89" s="32"/>
      <c r="F89" s="32"/>
      <c r="G89" s="32"/>
      <c r="H89" s="32"/>
      <c r="I89" s="32"/>
      <c r="J89" s="32"/>
      <c r="K89" s="32"/>
      <c r="L89" s="32"/>
      <c r="M89" s="32"/>
      <c r="N89" s="32"/>
      <c r="O89" s="32"/>
      <c r="P89" s="32"/>
      <c r="Q89" s="32"/>
      <c r="R89" s="32"/>
      <c r="S89" s="32"/>
    </row>
    <row r="90" spans="1:19">
      <c r="A90" s="32"/>
      <c r="B90" s="32"/>
      <c r="C90" s="32"/>
      <c r="D90" s="32"/>
      <c r="E90" s="32"/>
      <c r="F90" s="32"/>
      <c r="G90" s="32"/>
      <c r="H90" s="32"/>
      <c r="I90" s="32"/>
      <c r="J90" s="32"/>
      <c r="K90" s="32"/>
      <c r="L90" s="32"/>
      <c r="M90" s="32"/>
      <c r="N90" s="32"/>
      <c r="O90" s="32"/>
      <c r="P90" s="32"/>
      <c r="Q90" s="32"/>
      <c r="R90" s="32"/>
      <c r="S90" s="32"/>
    </row>
    <row r="91" spans="1:19">
      <c r="A91" s="32"/>
      <c r="B91" s="32"/>
      <c r="C91" s="32"/>
      <c r="D91" s="32"/>
      <c r="E91" s="32"/>
      <c r="F91" s="32"/>
      <c r="G91" s="32"/>
      <c r="H91" s="32"/>
      <c r="I91" s="32"/>
      <c r="J91" s="32"/>
      <c r="K91" s="32"/>
      <c r="L91" s="32"/>
      <c r="M91" s="32"/>
      <c r="N91" s="32"/>
      <c r="O91" s="32"/>
      <c r="P91" s="32"/>
      <c r="Q91" s="32"/>
      <c r="R91" s="32"/>
      <c r="S91" s="32"/>
    </row>
    <row r="92" spans="1:19">
      <c r="A92" s="32"/>
      <c r="B92" s="32"/>
      <c r="C92" s="32"/>
      <c r="D92" s="32"/>
      <c r="E92" s="32"/>
      <c r="F92" s="32"/>
      <c r="G92" s="32"/>
      <c r="H92" s="32"/>
      <c r="I92" s="32"/>
      <c r="J92" s="32"/>
      <c r="K92" s="32"/>
      <c r="L92" s="32"/>
      <c r="M92" s="32"/>
      <c r="N92" s="32"/>
      <c r="O92" s="32"/>
      <c r="P92" s="32"/>
      <c r="Q92" s="32"/>
      <c r="R92" s="32"/>
      <c r="S92" s="32"/>
    </row>
    <row r="93" spans="1:19">
      <c r="A93" s="32"/>
      <c r="B93" s="32"/>
      <c r="C93" s="32"/>
      <c r="D93" s="32"/>
      <c r="E93" s="32"/>
      <c r="F93" s="32"/>
      <c r="G93" s="32"/>
      <c r="H93" s="32"/>
      <c r="I93" s="32"/>
      <c r="J93" s="32"/>
      <c r="K93" s="32"/>
      <c r="L93" s="32"/>
      <c r="M93" s="32"/>
      <c r="N93" s="32"/>
      <c r="O93" s="32"/>
      <c r="P93" s="32"/>
      <c r="Q93" s="32"/>
      <c r="R93" s="32"/>
      <c r="S93" s="32"/>
    </row>
    <row r="94" spans="1:19">
      <c r="A94" s="32"/>
      <c r="B94" s="32"/>
      <c r="C94" s="32"/>
      <c r="D94" s="32"/>
      <c r="E94" s="32"/>
      <c r="F94" s="32"/>
      <c r="G94" s="32"/>
      <c r="H94" s="32"/>
      <c r="I94" s="32"/>
      <c r="J94" s="32"/>
      <c r="K94" s="32"/>
      <c r="L94" s="32"/>
      <c r="M94" s="32"/>
      <c r="N94" s="32"/>
      <c r="O94" s="32"/>
      <c r="P94" s="32"/>
      <c r="Q94" s="32"/>
      <c r="R94" s="32"/>
      <c r="S94" s="32"/>
    </row>
    <row r="95" spans="1:19">
      <c r="A95" s="32"/>
      <c r="B95" s="32"/>
      <c r="C95" s="32"/>
      <c r="D95" s="32"/>
      <c r="E95" s="32"/>
      <c r="F95" s="32"/>
      <c r="G95" s="32"/>
      <c r="H95" s="32"/>
      <c r="I95" s="32"/>
      <c r="J95" s="32"/>
      <c r="K95" s="32"/>
      <c r="L95" s="32"/>
      <c r="M95" s="32"/>
      <c r="N95" s="32"/>
      <c r="O95" s="32"/>
      <c r="P95" s="32"/>
      <c r="Q95" s="32"/>
      <c r="R95" s="32"/>
      <c r="S95" s="32"/>
    </row>
  </sheetData>
  <sheetProtection algorithmName="SHA-512" hashValue="mQoZz9foBxRcWrLzx9MjAdVdPOMGIefjFvlEKtsvIkwBWx+0fW0nIpR5omGOkWMUuM2RT+l41J89uw06G3GZhQ==" saltValue="p/1Yl9gzdTCqSyWnlbJ2cw==" spinCount="100000" sheet="1" formatCells="0"/>
  <conditionalFormatting sqref="K4:K61">
    <cfRule type="cellIs" dxfId="34" priority="3" operator="equal">
      <formula>0</formula>
    </cfRule>
  </conditionalFormatting>
  <conditionalFormatting sqref="A63:S95">
    <cfRule type="expression" dxfId="33" priority="1">
      <formula>(NOT($A63=""))</formula>
    </cfRule>
  </conditionalFormatting>
  <conditionalFormatting sqref="T61:T73">
    <cfRule type="expression" dxfId="32" priority="4">
      <formula>(NOT($A83=""))</formula>
    </cfRule>
  </conditionalFormatting>
  <dataValidations count="4">
    <dataValidation type="list" allowBlank="1" showInputMessage="1" showErrorMessage="1" sqref="C4:C61" xr:uid="{00000000-0002-0000-0500-000000000000}">
      <formula1>Funktion2</formula1>
    </dataValidation>
    <dataValidation type="list" allowBlank="1" showInputMessage="1" showErrorMessage="1" sqref="F4:F61 D4:D61" xr:uid="{00000000-0002-0000-0500-000001000000}">
      <formula1>INDIRECT(C4)</formula1>
    </dataValidation>
    <dataValidation type="decimal" allowBlank="1" showInputMessage="1" showErrorMessage="1" errorTitle="Ungültiger Wert!" error="Der Wert muss größer 0 und kleiner gleich 1 sein." sqref="H4:H61" xr:uid="{00000000-0002-0000-0500-000002000000}">
      <formula1>0.00001</formula1>
      <formula2>1</formula2>
    </dataValidation>
    <dataValidation type="list" allowBlank="1" showInputMessage="1" showErrorMessage="1" sqref="E4:E61" xr:uid="{00000000-0002-0000-0500-000003000000}">
      <formula1>Tarif</formula1>
    </dataValidation>
  </dataValidations>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tabColor rgb="FFFFFF00"/>
  </sheetPr>
  <dimension ref="A1:D35"/>
  <sheetViews>
    <sheetView topLeftCell="A13" zoomScale="120" zoomScaleNormal="120" workbookViewId="0">
      <selection activeCell="C28" sqref="C28"/>
    </sheetView>
  </sheetViews>
  <sheetFormatPr baseColWidth="10" defaultRowHeight="14.4"/>
  <cols>
    <col min="1" max="1" width="7.6640625" customWidth="1"/>
    <col min="2" max="2" width="30.5546875" customWidth="1"/>
    <col min="3" max="3" width="15.88671875" customWidth="1"/>
    <col min="4" max="4" width="42.44140625" customWidth="1"/>
    <col min="5" max="5" width="5.109375" customWidth="1"/>
  </cols>
  <sheetData>
    <row r="1" spans="1:4" ht="18">
      <c r="A1" s="1238" t="s">
        <v>488</v>
      </c>
      <c r="B1" s="1239"/>
      <c r="C1" s="1239"/>
      <c r="D1" s="1240"/>
    </row>
    <row r="2" spans="1:4" ht="15" thickBot="1">
      <c r="A2" s="1243" t="s">
        <v>0</v>
      </c>
      <c r="B2" s="1244"/>
      <c r="C2" s="822" t="s">
        <v>438</v>
      </c>
      <c r="D2" s="823" t="s">
        <v>439</v>
      </c>
    </row>
    <row r="3" spans="1:4">
      <c r="A3" s="1241"/>
      <c r="B3" s="1242"/>
      <c r="C3" s="841"/>
      <c r="D3" s="842"/>
    </row>
    <row r="4" spans="1:4">
      <c r="A4" s="1233"/>
      <c r="B4" s="1234"/>
      <c r="C4" s="843"/>
      <c r="D4" s="838"/>
    </row>
    <row r="5" spans="1:4">
      <c r="A5" s="1233"/>
      <c r="B5" s="1234"/>
      <c r="C5" s="843"/>
      <c r="D5" s="838"/>
    </row>
    <row r="6" spans="1:4">
      <c r="A6" s="1233"/>
      <c r="B6" s="1234"/>
      <c r="C6" s="844"/>
      <c r="D6" s="838"/>
    </row>
    <row r="7" spans="1:4" ht="15" thickBot="1">
      <c r="A7" s="1235"/>
      <c r="B7" s="1236"/>
      <c r="C7" s="845"/>
      <c r="D7" s="840"/>
    </row>
    <row r="8" spans="1:4">
      <c r="A8" s="1237" t="s">
        <v>458</v>
      </c>
      <c r="B8" s="1237"/>
      <c r="C8" s="641">
        <f>SUM(C3:C7)</f>
        <v>0</v>
      </c>
    </row>
    <row r="9" spans="1:4" ht="15" thickBot="1"/>
    <row r="10" spans="1:4" ht="18">
      <c r="A10" s="1246" t="s">
        <v>489</v>
      </c>
      <c r="B10" s="1247"/>
      <c r="C10" s="1247"/>
      <c r="D10" s="1248"/>
    </row>
    <row r="11" spans="1:4" ht="15" thickBot="1">
      <c r="A11" s="1249" t="s">
        <v>0</v>
      </c>
      <c r="B11" s="1250"/>
      <c r="C11" s="824" t="s">
        <v>490</v>
      </c>
      <c r="D11" s="825" t="s">
        <v>439</v>
      </c>
    </row>
    <row r="12" spans="1:4">
      <c r="A12" s="1251"/>
      <c r="B12" s="1252"/>
      <c r="C12" s="835"/>
      <c r="D12" s="836"/>
    </row>
    <row r="13" spans="1:4">
      <c r="A13" s="1233"/>
      <c r="B13" s="1234"/>
      <c r="C13" s="837"/>
      <c r="D13" s="838"/>
    </row>
    <row r="14" spans="1:4">
      <c r="A14" s="1233"/>
      <c r="B14" s="1234"/>
      <c r="C14" s="837"/>
      <c r="D14" s="838"/>
    </row>
    <row r="15" spans="1:4">
      <c r="A15" s="1233"/>
      <c r="B15" s="1234"/>
      <c r="C15" s="837"/>
      <c r="D15" s="838"/>
    </row>
    <row r="16" spans="1:4" ht="15" thickBot="1">
      <c r="A16" s="1235"/>
      <c r="B16" s="1236"/>
      <c r="C16" s="839"/>
      <c r="D16" s="840"/>
    </row>
    <row r="17" spans="1:4">
      <c r="A17" s="1245" t="s">
        <v>458</v>
      </c>
      <c r="B17" s="1245"/>
      <c r="C17" s="826">
        <f>SUM(C12:C16)</f>
        <v>0</v>
      </c>
      <c r="D17" s="13"/>
    </row>
    <row r="18" spans="1:4">
      <c r="A18" s="13"/>
      <c r="B18" s="13"/>
      <c r="C18" s="13"/>
      <c r="D18" s="13"/>
    </row>
    <row r="19" spans="1:4" ht="18">
      <c r="A19" s="827" t="s">
        <v>41</v>
      </c>
      <c r="B19" s="827"/>
      <c r="C19" s="827"/>
      <c r="D19" s="393"/>
    </row>
    <row r="20" spans="1:4" ht="15" thickBot="1">
      <c r="A20" s="828" t="s">
        <v>42</v>
      </c>
      <c r="B20" s="828" t="s">
        <v>43</v>
      </c>
      <c r="C20" s="828" t="s">
        <v>44</v>
      </c>
      <c r="D20" s="828" t="s">
        <v>439</v>
      </c>
    </row>
    <row r="21" spans="1:4">
      <c r="A21" s="13" t="s">
        <v>45</v>
      </c>
      <c r="B21" s="13" t="s">
        <v>46</v>
      </c>
      <c r="C21" s="829">
        <v>7.2999999999999995E-2</v>
      </c>
      <c r="D21" s="13" t="s">
        <v>53</v>
      </c>
    </row>
    <row r="22" spans="1:4">
      <c r="A22" s="13" t="s">
        <v>587</v>
      </c>
      <c r="B22" s="13" t="s">
        <v>588</v>
      </c>
      <c r="C22" s="1101">
        <v>1.2500000000000001E-2</v>
      </c>
      <c r="D22" s="13" t="s">
        <v>53</v>
      </c>
    </row>
    <row r="23" spans="1:4">
      <c r="A23" s="13" t="s">
        <v>47</v>
      </c>
      <c r="B23" s="13" t="s">
        <v>48</v>
      </c>
      <c r="C23" s="829">
        <v>9.2999999999999999E-2</v>
      </c>
      <c r="D23" s="13" t="s">
        <v>53</v>
      </c>
    </row>
    <row r="24" spans="1:4">
      <c r="A24" s="13" t="s">
        <v>49</v>
      </c>
      <c r="B24" s="13" t="s">
        <v>50</v>
      </c>
      <c r="C24" s="829">
        <v>1.2999999999999999E-2</v>
      </c>
      <c r="D24" s="13" t="s">
        <v>53</v>
      </c>
    </row>
    <row r="25" spans="1:4">
      <c r="A25" s="13" t="s">
        <v>51</v>
      </c>
      <c r="B25" s="13" t="s">
        <v>52</v>
      </c>
      <c r="C25" s="829">
        <v>1.7999999999999999E-2</v>
      </c>
      <c r="D25" s="13" t="s">
        <v>53</v>
      </c>
    </row>
    <row r="26" spans="1:4">
      <c r="A26" s="13" t="s">
        <v>55</v>
      </c>
      <c r="B26" s="13" t="s">
        <v>56</v>
      </c>
      <c r="C26" s="846"/>
      <c r="D26" s="13" t="s">
        <v>389</v>
      </c>
    </row>
    <row r="27" spans="1:4" ht="15" thickBot="1">
      <c r="A27" s="830" t="s">
        <v>57</v>
      </c>
      <c r="B27" s="830" t="s">
        <v>54</v>
      </c>
      <c r="C27" s="1106">
        <v>1.5E-3</v>
      </c>
      <c r="D27" s="830" t="s">
        <v>655</v>
      </c>
    </row>
    <row r="28" spans="1:4">
      <c r="A28" s="1245" t="s">
        <v>58</v>
      </c>
      <c r="B28" s="1245"/>
      <c r="C28" s="831">
        <f>SUM(C21:C27)</f>
        <v>0.21099999999999999</v>
      </c>
      <c r="D28" s="832"/>
    </row>
    <row r="29" spans="1:4">
      <c r="A29" s="13"/>
      <c r="B29" s="13"/>
      <c r="C29" s="13"/>
      <c r="D29" s="13"/>
    </row>
    <row r="30" spans="1:4" ht="18">
      <c r="A30" s="833" t="s">
        <v>520</v>
      </c>
      <c r="B30" s="834"/>
      <c r="C30" s="1102">
        <v>0.314</v>
      </c>
      <c r="D30" s="13"/>
    </row>
    <row r="31" spans="1:4">
      <c r="A31" s="13"/>
      <c r="B31" s="13"/>
      <c r="C31" s="13"/>
      <c r="D31" s="13"/>
    </row>
    <row r="32" spans="1:4">
      <c r="A32" s="13"/>
      <c r="B32" s="13" t="s">
        <v>199</v>
      </c>
      <c r="C32" s="1103">
        <v>96600</v>
      </c>
      <c r="D32" s="13"/>
    </row>
    <row r="33" spans="1:4">
      <c r="A33" s="13"/>
      <c r="B33" s="13" t="s">
        <v>200</v>
      </c>
      <c r="C33" s="1103">
        <v>66150</v>
      </c>
      <c r="D33" s="13"/>
    </row>
    <row r="34" spans="1:4">
      <c r="A34" s="13"/>
      <c r="B34" s="13"/>
      <c r="C34" s="13"/>
      <c r="D34" s="13"/>
    </row>
    <row r="35" spans="1:4">
      <c r="A35" s="13"/>
      <c r="B35" s="13"/>
      <c r="C35" s="13"/>
      <c r="D35" s="13"/>
    </row>
  </sheetData>
  <sheetProtection algorithmName="SHA-512" hashValue="PwfI0t1FPmzS6hRdtAZ6ZX6a8UocJkQfyI926zSr+W+gaarc5TXEnvjnvq1Lo7uVQ4MolIYOEZsI8erDPqRzFg==" saltValue="jkAUX/IUInGRztlpVmBq7Q==" spinCount="100000" sheet="1" formatCells="0"/>
  <mergeCells count="17">
    <mergeCell ref="A28:B28"/>
    <mergeCell ref="A10:D10"/>
    <mergeCell ref="A11:B11"/>
    <mergeCell ref="A12:B12"/>
    <mergeCell ref="A13:B13"/>
    <mergeCell ref="A14:B14"/>
    <mergeCell ref="A15:B15"/>
    <mergeCell ref="A16:B16"/>
    <mergeCell ref="A17:B17"/>
    <mergeCell ref="A6:B6"/>
    <mergeCell ref="A7:B7"/>
    <mergeCell ref="A8:B8"/>
    <mergeCell ref="A1:D1"/>
    <mergeCell ref="A3:B3"/>
    <mergeCell ref="A4:B4"/>
    <mergeCell ref="A5:B5"/>
    <mergeCell ref="A2:B2"/>
  </mergeCells>
  <pageMargins left="0.7" right="0.7" top="0.78740157499999996" bottom="0.78740157499999996" header="0.3" footer="0.3"/>
  <pageSetup paperSize="9"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6A7D4-9E54-4C7F-B549-5CFFFE4CD00E}">
  <dimension ref="B1:M43"/>
  <sheetViews>
    <sheetView topLeftCell="B1" zoomScale="110" zoomScaleNormal="110" workbookViewId="0">
      <pane ySplit="4" topLeftCell="A26" activePane="bottomLeft" state="frozen"/>
      <selection pane="bottomLeft" activeCell="E36" sqref="E36"/>
    </sheetView>
  </sheetViews>
  <sheetFormatPr baseColWidth="10" defaultColWidth="11.44140625" defaultRowHeight="14.4"/>
  <cols>
    <col min="1" max="1" width="0" style="578" hidden="1" customWidth="1"/>
    <col min="2" max="2" width="31.6640625" style="578" customWidth="1"/>
    <col min="3" max="3" width="14.5546875" style="578" customWidth="1"/>
    <col min="4" max="6" width="14.109375" style="578" customWidth="1"/>
    <col min="7" max="7" width="27" style="578" customWidth="1"/>
    <col min="8" max="16384" width="11.44140625" style="578"/>
  </cols>
  <sheetData>
    <row r="1" spans="2:13">
      <c r="B1" s="1253" t="s">
        <v>738</v>
      </c>
      <c r="C1" s="1253"/>
      <c r="D1" s="1253"/>
      <c r="E1" s="1253"/>
      <c r="F1" s="1253"/>
      <c r="G1" s="1253"/>
    </row>
    <row r="3" spans="2:13" ht="15" thickBot="1">
      <c r="B3" s="1254" t="s">
        <v>663</v>
      </c>
      <c r="C3" s="1254"/>
      <c r="D3" s="1254"/>
      <c r="E3" s="1254"/>
      <c r="F3" s="1254"/>
      <c r="G3" s="1254"/>
    </row>
    <row r="4" spans="2:13" ht="44.25" customHeight="1" thickBot="1">
      <c r="B4" s="929" t="s">
        <v>381</v>
      </c>
      <c r="C4" s="930" t="s">
        <v>507</v>
      </c>
      <c r="D4" s="931" t="s">
        <v>400</v>
      </c>
      <c r="E4" s="931" t="s">
        <v>721</v>
      </c>
      <c r="F4" s="1073" t="s">
        <v>757</v>
      </c>
      <c r="G4" s="932" t="s">
        <v>382</v>
      </c>
    </row>
    <row r="5" spans="2:13" ht="18">
      <c r="B5" s="933" t="s">
        <v>344</v>
      </c>
      <c r="C5" s="782"/>
      <c r="D5" s="579"/>
      <c r="E5" s="579"/>
      <c r="F5" s="1074"/>
      <c r="G5" s="580"/>
    </row>
    <row r="6" spans="2:13" s="663" customFormat="1" ht="19.5" customHeight="1">
      <c r="B6" s="934" t="s">
        <v>555</v>
      </c>
      <c r="C6" s="783">
        <f>SUMIF('(A) Personal BL'!$I$4:$I$22,Tariftabellen!U3,'(A) Personal BL'!$H$4:$H$22)+SUMIF('(A) Personal BL'!$I$4:$I$22,Tariftabellen!V3,'(A) Personal BL'!$H$4:$H$22)</f>
        <v>0</v>
      </c>
      <c r="D6" s="1081">
        <f>SUMIF('(A) Personal BL'!$I$4:$I$22,Tariftabellen!U3,'(A) Personal BL'!$S$4:$S$22)</f>
        <v>0</v>
      </c>
      <c r="E6" s="1081">
        <f>SUMIF('(A) Personal BL'!$I$4:$I$22,Tariftabellen!V3,'(A) Personal BL'!$S$4:$S$22)</f>
        <v>0</v>
      </c>
      <c r="F6" s="1075">
        <f>IF(ISERROR((D6+E6)/C6),0,(D6+E6)/C6)</f>
        <v>0</v>
      </c>
      <c r="G6" s="922"/>
    </row>
    <row r="7" spans="2:13" s="663" customFormat="1" ht="27.6" customHeight="1">
      <c r="B7" s="935" t="s">
        <v>506</v>
      </c>
      <c r="C7" s="783">
        <f>SUMIF('(A) Personal BL'!$I$4:$I$22,Tariftabellen!U6,'(A) Personal BL'!$H$4:$H$22)+SUMIF('(A) Personal BL'!$I$4:$I$22,Tariftabellen!V6,'(A) Personal BL'!$H$4:$H$22)</f>
        <v>0</v>
      </c>
      <c r="D7" s="1081">
        <f>SUMIF('(A) Personal BL'!$I$4:$I$22,Tariftabellen!U6,'(A) Personal BL'!$S$4:$S$22)</f>
        <v>0</v>
      </c>
      <c r="E7" s="1081">
        <f>SUMIF('(A) Personal BL'!$I$4:$I$22,Tariftabellen!V6,'(A) Personal BL'!$S$4:$S$22)</f>
        <v>0</v>
      </c>
      <c r="F7" s="1075">
        <f t="shared" ref="F7:F13" si="0">IF(ISERROR((D7+E7)/C7),0,(D7+E7)/C7)</f>
        <v>0</v>
      </c>
      <c r="G7" s="922"/>
    </row>
    <row r="8" spans="2:13" ht="69">
      <c r="B8" s="936" t="s">
        <v>642</v>
      </c>
      <c r="C8" s="784">
        <f>SUMIF('(A) Personal BL'!$I$4:$I$22,Tariftabellen!U10,'(A) Personal BL'!$H$4:$H$22)+SUMIF('(A) Personal BL'!$I$4:$I$22,Tariftabellen!V10,'(A) Personal BL'!$H$4:$H$22)</f>
        <v>0</v>
      </c>
      <c r="D8" s="1082">
        <f>SUMIF('(A) Personal BL'!$I$4:$I$22,Tariftabellen!U10,'(A) Personal BL'!$S$4:$S$22)</f>
        <v>0</v>
      </c>
      <c r="E8" s="1082">
        <f>SUMIF('(A) Personal BL'!$I$4:$I$22,Tariftabellen!V10,'(A) Personal BL'!$S$4:$S$22)</f>
        <v>0</v>
      </c>
      <c r="F8" s="1076">
        <f t="shared" si="0"/>
        <v>0</v>
      </c>
      <c r="G8" s="923"/>
    </row>
    <row r="9" spans="2:13" ht="14.4" customHeight="1">
      <c r="B9" s="937" t="s">
        <v>405</v>
      </c>
      <c r="C9" s="784">
        <f>SUMIF('(A) Personal BL'!$I$4:$I$22,Tariftabellen!U14,'(A) Personal BL'!$H$4:$H$22)+SUMIF('(A) Personal BL'!$I$4:$I$22,Tariftabellen!V14,'(A) Personal BL'!$H$4:$H$22)</f>
        <v>0</v>
      </c>
      <c r="D9" s="1082">
        <f>SUMIF('(A) Personal BL'!$I$4:$I$22,Tariftabellen!U14,'(A) Personal BL'!$S$4:$S$22)</f>
        <v>0</v>
      </c>
      <c r="E9" s="1082">
        <f>SUMIF('(A) Personal BL'!$I$4:$I$22,Tariftabellen!V14,'(A) Personal BL'!$S$4:$S$22)</f>
        <v>0</v>
      </c>
      <c r="F9" s="1076">
        <f t="shared" si="0"/>
        <v>0</v>
      </c>
      <c r="G9" s="924"/>
    </row>
    <row r="10" spans="2:13">
      <c r="B10" s="937" t="s">
        <v>404</v>
      </c>
      <c r="C10" s="785">
        <f>SUMIF('(A) Personal BL'!$I$4:$I$22,Tariftabellen!U15,'(A) Personal BL'!$H$4:$H$22)+SUMIF('(A) Personal BL'!$I$4:$I$22,Tariftabellen!V15,'(A) Personal BL'!$H$4:$H$22)</f>
        <v>0</v>
      </c>
      <c r="D10" s="1082">
        <f>SUMIF('(A) Personal BL'!$I$4:$I$22,Tariftabellen!U15,'(A) Personal BL'!$S$4:$S$22)</f>
        <v>0</v>
      </c>
      <c r="E10" s="1082">
        <f>SUMIF('(A) Personal BL'!$I$4:$I$22,Tariftabellen!V15,'(A) Personal BL'!$S$4:$S$22)</f>
        <v>0</v>
      </c>
      <c r="F10" s="1076">
        <f t="shared" si="0"/>
        <v>0</v>
      </c>
      <c r="G10" s="924"/>
    </row>
    <row r="11" spans="2:13">
      <c r="B11" s="937" t="s">
        <v>406</v>
      </c>
      <c r="C11" s="785">
        <f>SUMIF('(A) Personal BL'!$I$4:$I$22,Tariftabellen!U16,'(A) Personal BL'!$H$4:$H$22)+SUMIF('(A) Personal BL'!$I$4:$I$22,Tariftabellen!V16,'(A) Personal BL'!$H$4:$H$22)</f>
        <v>0</v>
      </c>
      <c r="D11" s="1082">
        <f>SUMIF('(A) Personal BL'!$I$4:$I$22,Tariftabellen!U16,'(A) Personal BL'!$S$4:$S$22)</f>
        <v>0</v>
      </c>
      <c r="E11" s="1082">
        <f>SUMIF('(A) Personal BL'!$I$4:$I$22,Tariftabellen!V16,'(A) Personal BL'!$S$4:$S$22)</f>
        <v>0</v>
      </c>
      <c r="F11" s="1076">
        <f t="shared" si="0"/>
        <v>0</v>
      </c>
      <c r="G11" s="924"/>
    </row>
    <row r="12" spans="2:13">
      <c r="B12" s="937" t="s">
        <v>650</v>
      </c>
      <c r="C12" s="785">
        <f>SUMIF('(A) Personal BL'!$I$4:$I$22,Tariftabellen!U17,'(A) Personal BL'!$H$4:$H$22)+SUMIF('(A) Personal BL'!$I$4:$I$22,Tariftabellen!V17,'(A) Personal BL'!$H$4:$H$22)</f>
        <v>0</v>
      </c>
      <c r="D12" s="1082">
        <f>SUMIF('(A) Personal BL'!$I$4:$I$22,Tariftabellen!U17,'(A) Personal BL'!$S$4:$S$22)</f>
        <v>0</v>
      </c>
      <c r="E12" s="1082">
        <f>SUMIF('(A) Personal BL'!$I$4:$I$22,Tariftabellen!V17,'(A) Personal BL'!$S$4:$S$22)</f>
        <v>0</v>
      </c>
      <c r="F12" s="1076">
        <f t="shared" si="0"/>
        <v>0</v>
      </c>
      <c r="G12" s="924"/>
    </row>
    <row r="13" spans="2:13" ht="15" thickBot="1">
      <c r="B13" s="938" t="s">
        <v>412</v>
      </c>
      <c r="C13" s="1031">
        <f>SUMIF('(A) Personal BL'!$I$4:$I$22,Tariftabellen!U18,'(A) Personal BL'!$H$4:$H$22)+SUMIF('(A) Personal BL'!$I$4:$I$22,Tariftabellen!V18,'(A) Personal BL'!$H$4:$H$22)</f>
        <v>0</v>
      </c>
      <c r="D13" s="1083">
        <f>SUMIF('(A) Personal BL'!$I$4:$I$22,Tariftabellen!U18,'(A) Personal BL'!$S$4:$S$22)</f>
        <v>0</v>
      </c>
      <c r="E13" s="1083">
        <f>SUMIF('(A) Personal BL'!$I$4:$I$22,Tariftabellen!V18,'(A) Personal BL'!$S$4:$S$22)</f>
        <v>0</v>
      </c>
      <c r="F13" s="1077">
        <f t="shared" si="0"/>
        <v>0</v>
      </c>
      <c r="G13" s="1032"/>
    </row>
    <row r="14" spans="2:13" ht="18">
      <c r="B14" s="719" t="s">
        <v>592</v>
      </c>
      <c r="C14" s="786"/>
      <c r="D14" s="632"/>
      <c r="E14" s="632"/>
      <c r="F14" s="1078"/>
      <c r="G14" s="781"/>
    </row>
    <row r="15" spans="2:13" ht="27.6">
      <c r="B15" s="939" t="s">
        <v>545</v>
      </c>
      <c r="C15" s="785">
        <f>SUMIF('(A) Personal paL'!$I$4:$I$61,Tariftabellen!U20,'(A) Personal paL'!$H$4:$H$61)+SUMIF('(A) Personal paL'!$I$4:$I$61,Tariftabellen!V20,'(A) Personal paL'!$H$4:$H$61)</f>
        <v>0</v>
      </c>
      <c r="D15" s="1082">
        <f>SUMIF('(A) Personal paL'!$I$4:$I$61,Tariftabellen!U20,'(A) Personal paL'!$S$4:$S$61)</f>
        <v>0</v>
      </c>
      <c r="E15" s="1082">
        <f>SUMIF('(A) Personal paL'!$I$4:$I$61,Tariftabellen!V20,'(A) Personal paL'!$S$4:$S$61)</f>
        <v>0</v>
      </c>
      <c r="F15" s="1076">
        <f t="shared" ref="F15:F21" si="1">IF(ISERROR((D15+E15)/C15),0,(D15+E15)/C15)</f>
        <v>0</v>
      </c>
      <c r="G15" s="925"/>
      <c r="M15" s="638"/>
    </row>
    <row r="16" spans="2:13" ht="27.6">
      <c r="B16" s="939" t="s">
        <v>656</v>
      </c>
      <c r="C16" s="785">
        <f>SUMIF('(A) Personal paL'!$I$4:$I$61,Tariftabellen!U23,'(A) Personal paL'!$H$4:$H$61)+SUMIF('(A) Personal paL'!$I$4:$I$61,Tariftabellen!V23,'(A) Personal paL'!$H$4:$H$61)</f>
        <v>0</v>
      </c>
      <c r="D16" s="1082">
        <f>SUMIF('(A) Personal paL'!$I$4:$I$61,Tariftabellen!U23,'(A) Personal paL'!$S$4:$S$61)</f>
        <v>0</v>
      </c>
      <c r="E16" s="1082">
        <f>SUMIF('(A) Personal paL'!$I$4:$I$61,Tariftabellen!V23,'(A) Personal paL'!$S$4:$S$61)</f>
        <v>0</v>
      </c>
      <c r="F16" s="1076">
        <f t="shared" si="1"/>
        <v>0</v>
      </c>
      <c r="G16" s="925"/>
    </row>
    <row r="17" spans="2:7" ht="27.6">
      <c r="B17" s="939" t="s">
        <v>574</v>
      </c>
      <c r="C17" s="785">
        <f>SUMIF('(A) Personal paL'!$I$4:$I$61,Tariftabellen!U25,'(A) Personal paL'!$H$4:$H$61)+SUMIF('(A) Personal paL'!$I$4:$I$61,Tariftabellen!V25,'(A) Personal paL'!$H$4:$H$61)</f>
        <v>0</v>
      </c>
      <c r="D17" s="1082">
        <f>SUMIF('(A) Personal paL'!$I$4:$I$61,Tariftabellen!U25,'(A) Personal paL'!$S$4:$S$61)</f>
        <v>0</v>
      </c>
      <c r="E17" s="1082">
        <f>SUMIF('(A) Personal paL'!$I$4:$I$61,Tariftabellen!V25,'(A) Personal paL'!$S$4:$S$61)</f>
        <v>0</v>
      </c>
      <c r="F17" s="1076">
        <f t="shared" si="1"/>
        <v>0</v>
      </c>
      <c r="G17" s="925"/>
    </row>
    <row r="18" spans="2:7">
      <c r="B18" s="1053" t="s">
        <v>596</v>
      </c>
      <c r="C18" s="785">
        <f>SUMIF('(A) Personal paL'!$I$4:$I$61,Tariftabellen!U28,'(A) Personal paL'!$H$4:$H$61)+SUMIF('(A) Personal paL'!$I$4:$I$61,Tariftabellen!V28,'(A) Personal paL'!$H$4:$H$61)</f>
        <v>0</v>
      </c>
      <c r="D18" s="1082">
        <f>SUMIF('(A) Personal paL'!$I$4:$I$61,Tariftabellen!U28,'(A) Personal paL'!$S$4:$S$61)</f>
        <v>0</v>
      </c>
      <c r="E18" s="1082">
        <f>SUMIF('(A) Personal paL'!$I$4:$I$61,Tariftabellen!V28,'(A) Personal paL'!$S$4:$S$61)</f>
        <v>0</v>
      </c>
      <c r="F18" s="1076">
        <f t="shared" si="1"/>
        <v>0</v>
      </c>
      <c r="G18" s="925"/>
    </row>
    <row r="19" spans="2:7" ht="13.2" customHeight="1">
      <c r="B19" s="1053" t="s">
        <v>546</v>
      </c>
      <c r="C19" s="785">
        <f>SUMIF('(A) Personal paL'!$I$4:$I$61,Tariftabellen!U29,'(A) Personal paL'!$H$4:$H$61)+SUMIF('(A) Personal paL'!$I$4:$I$61,Tariftabellen!V29,'(A) Personal paL'!$H$4:$H$61)</f>
        <v>0</v>
      </c>
      <c r="D19" s="1082">
        <f>SUMIF('(A) Personal paL'!$I$4:$I$61,Tariftabellen!U29,'(A) Personal paL'!$S$4:$S$61)</f>
        <v>0</v>
      </c>
      <c r="E19" s="1082">
        <f>SUMIF('(A) Personal paL'!$I$4:$I$61,Tariftabellen!V29,'(A) Personal paL'!$S$4:$S$61)</f>
        <v>0</v>
      </c>
      <c r="F19" s="1076">
        <f t="shared" si="1"/>
        <v>0</v>
      </c>
      <c r="G19" s="925"/>
    </row>
    <row r="20" spans="2:7">
      <c r="B20" s="940" t="s">
        <v>185</v>
      </c>
      <c r="C20" s="785">
        <f>SUMIF('(A) Personal paL'!$I$4:$I$61,Tariftabellen!U30,'(A) Personal paL'!$H$4:$H$61)+SUMIF('(A) Personal paL'!$I$4:$I$61,Tariftabellen!V30,'(A) Personal paL'!$H$4:$H$61)</f>
        <v>0</v>
      </c>
      <c r="D20" s="1082">
        <f>SUMIF('(A) Personal paL'!$I$4:$I$61,Tariftabellen!U30,'(A) Personal paL'!$S$4:$S$61)</f>
        <v>0</v>
      </c>
      <c r="E20" s="1082">
        <f>SUMIF('(A) Personal paL'!$I$4:$I$61,Tariftabellen!V30,'(A) Personal paL'!$S$4:$S$61)</f>
        <v>0</v>
      </c>
      <c r="F20" s="1076">
        <f t="shared" si="1"/>
        <v>0</v>
      </c>
      <c r="G20" s="925"/>
    </row>
    <row r="21" spans="2:7" ht="15" thickBot="1">
      <c r="B21" s="941" t="s">
        <v>331</v>
      </c>
      <c r="C21" s="785">
        <f>SUMIF('(A) Personal paL'!$I$4:$I$61,Tariftabellen!U31,'(A) Personal paL'!$H$4:$H$61)+SUMIF('(A) Personal paL'!$I$4:$I$61,Tariftabellen!V31,'(A) Personal paL'!$H$4:$H$61)</f>
        <v>0</v>
      </c>
      <c r="D21" s="1082">
        <f>SUMIF('(A) Personal paL'!$I$4:$I$61,Tariftabellen!U31,'(A) Personal paL'!$S$4:$S$61)</f>
        <v>0</v>
      </c>
      <c r="E21" s="1082">
        <f>SUMIF('(A) Personal paL'!$I$4:$I$61,Tariftabellen!V31,'(A) Personal paL'!$S$4:$S$61)</f>
        <v>0</v>
      </c>
      <c r="F21" s="1077">
        <f t="shared" si="1"/>
        <v>0</v>
      </c>
      <c r="G21" s="926"/>
    </row>
    <row r="22" spans="2:7" ht="18">
      <c r="B22" s="720" t="s">
        <v>443</v>
      </c>
      <c r="C22" s="786"/>
      <c r="D22" s="633"/>
      <c r="E22" s="633"/>
      <c r="F22" s="1078"/>
      <c r="G22" s="1035"/>
    </row>
    <row r="23" spans="2:7" ht="27.6">
      <c r="B23" s="942" t="s">
        <v>545</v>
      </c>
      <c r="C23" s="785">
        <f>SUMIF('(A) Personal paL'!$I$4:$I$61,Tariftabellen!U32,'(A) Personal paL'!$H$4:$H$61)+SUMIF('(A) Personal paL'!$I$4:$I$61,Tariftabellen!V32,'(A) Personal paL'!$H$4:$H$61)</f>
        <v>0</v>
      </c>
      <c r="D23" s="1082">
        <f>SUMIF('(A) Personal paL'!$I$4:$I$61,Tariftabellen!U32,'(A) Personal paL'!$S$4:$S$61)</f>
        <v>0</v>
      </c>
      <c r="E23" s="1082">
        <f>SUMIF('(A) Personal paL'!$I$4:$I$61,Tariftabellen!V32,'(A) Personal paL'!$S$4:$S$61)</f>
        <v>0</v>
      </c>
      <c r="F23" s="1076">
        <f t="shared" ref="F23:F39" si="2">IF(ISERROR((D23+E23)/C23),0,(D23+E23)/C23)</f>
        <v>0</v>
      </c>
      <c r="G23" s="925"/>
    </row>
    <row r="24" spans="2:7" ht="28.5" customHeight="1">
      <c r="B24" s="942" t="s">
        <v>656</v>
      </c>
      <c r="C24" s="785">
        <f>SUMIF('(A) Personal paL'!$I$4:$I$61,Tariftabellen!U35,'(A) Personal paL'!$H$4:$H$61)+SUMIF('(A) Personal paL'!$I$4:$I$61,Tariftabellen!V35,'(A) Personal paL'!$H$4:$H$61)</f>
        <v>0</v>
      </c>
      <c r="D24" s="1082">
        <f>SUMIF('(A) Personal paL'!$I$4:$I$61,Tariftabellen!U35,'(A) Personal paL'!$S$4:$S$61)</f>
        <v>0</v>
      </c>
      <c r="E24" s="1082">
        <f>SUMIF('(A) Personal paL'!$I$4:$I$61,Tariftabellen!V35,'(A) Personal paL'!$S$4:$S$61)</f>
        <v>0</v>
      </c>
      <c r="F24" s="1076">
        <f t="shared" si="2"/>
        <v>0</v>
      </c>
      <c r="G24" s="925"/>
    </row>
    <row r="25" spans="2:7" ht="27.6">
      <c r="B25" s="942" t="s">
        <v>574</v>
      </c>
      <c r="C25" s="785">
        <f>SUMIF('(A) Personal paL'!$I$4:$I$61,Tariftabellen!U37,'(A) Personal paL'!$H$4:$H$61)+SUMIF('(A) Personal paL'!$I$4:$I$61,Tariftabellen!V37,'(A) Personal paL'!$H$4:$H$61)</f>
        <v>0</v>
      </c>
      <c r="D25" s="1082">
        <f>SUMIF('(A) Personal paL'!$I$4:$I$61,Tariftabellen!U37,'(A) Personal paL'!$S$4:$S$61)</f>
        <v>0</v>
      </c>
      <c r="E25" s="1082">
        <f>SUMIF('(A) Personal paL'!$I$4:$I$61,Tariftabellen!V37,'(A) Personal paL'!$S$4:$S$61)</f>
        <v>0</v>
      </c>
      <c r="F25" s="1076">
        <f t="shared" si="2"/>
        <v>0</v>
      </c>
      <c r="G25" s="925"/>
    </row>
    <row r="26" spans="2:7">
      <c r="B26" s="1051" t="s">
        <v>596</v>
      </c>
      <c r="C26" s="785">
        <f>SUMIF('(A) Personal paL'!$I$4:$I$61,Tariftabellen!U40,'(A) Personal paL'!$H$4:$H$61)+SUMIF('(A) Personal paL'!$I$4:$I$61,Tariftabellen!V40,'(A) Personal paL'!$H$4:$H$61)</f>
        <v>0</v>
      </c>
      <c r="D26" s="1082">
        <f>SUMIF('(A) Personal paL'!$I$4:$I$61,Tariftabellen!U40,'(A) Personal paL'!$S$4:$S$61)</f>
        <v>0</v>
      </c>
      <c r="E26" s="1082">
        <f>SUMIF('(A) Personal paL'!$I$4:$I$61,Tariftabellen!V40,'(A) Personal paL'!$S$4:$S$61)</f>
        <v>0</v>
      </c>
      <c r="F26" s="1076">
        <f t="shared" si="2"/>
        <v>0</v>
      </c>
      <c r="G26" s="925"/>
    </row>
    <row r="27" spans="2:7">
      <c r="B27" s="1051" t="s">
        <v>546</v>
      </c>
      <c r="C27" s="785">
        <f>SUMIF('(A) Personal paL'!$I$4:$I$61,Tariftabellen!U41,'(A) Personal paL'!$H$4:$H$61)+SUMIF('(A) Personal paL'!$I$4:$I$61,Tariftabellen!V41,'(A) Personal paL'!$H$4:$H$61)</f>
        <v>0</v>
      </c>
      <c r="D27" s="1082">
        <f>SUMIF('(A) Personal paL'!$I$4:$I$61,Tariftabellen!U41,'(A) Personal paL'!$S$4:$S$61)</f>
        <v>0</v>
      </c>
      <c r="E27" s="1082">
        <f>SUMIF('(A) Personal paL'!$I$4:$I$61,Tariftabellen!V41,'(A) Personal paL'!$S$4:$S$61)</f>
        <v>0</v>
      </c>
      <c r="F27" s="1076">
        <f t="shared" si="2"/>
        <v>0</v>
      </c>
      <c r="G27" s="925"/>
    </row>
    <row r="28" spans="2:7">
      <c r="B28" s="943" t="s">
        <v>185</v>
      </c>
      <c r="C28" s="785">
        <f>SUMIF('(A) Personal paL'!$I$4:$I$61,Tariftabellen!U42,'(A) Personal paL'!$H$4:$H$61)+SUMIF('(A) Personal paL'!$I$4:$I$61,Tariftabellen!V42,'(A) Personal paL'!$H$4:$H$61)</f>
        <v>0</v>
      </c>
      <c r="D28" s="1082">
        <f>SUMIF('(A) Personal paL'!$I$4:$I$61,Tariftabellen!U42,'(A) Personal paL'!$S$4:$S$61)</f>
        <v>0</v>
      </c>
      <c r="E28" s="1082">
        <f>SUMIF('(A) Personal paL'!$I$4:$I$61,Tariftabellen!V42,'(A) Personal paL'!$S$4:$S$61)</f>
        <v>0</v>
      </c>
      <c r="F28" s="1076">
        <f t="shared" si="2"/>
        <v>0</v>
      </c>
      <c r="G28" s="925"/>
    </row>
    <row r="29" spans="2:7">
      <c r="B29" s="1051" t="s">
        <v>547</v>
      </c>
      <c r="C29" s="785">
        <f>SUMIF('(A) Personal paL'!$I$4:$I$61,Tariftabellen!U43,'(A) Personal paL'!$H$4:$H$61)+SUMIF('(A) Personal paL'!$I$4:$I$61,Tariftabellen!V43,'(A) Personal paL'!$H$4:$H$61)</f>
        <v>0</v>
      </c>
      <c r="D29" s="1084">
        <f>SUMIF('(A) Personal paL'!$I$4:$I$61,Tariftabellen!U43,'(A) Personal paL'!$S$4:$S$61)</f>
        <v>0</v>
      </c>
      <c r="E29" s="1084">
        <f>SUMIF('(A) Personal paL'!$I$4:$I$61,Tariftabellen!V43,'(A) Personal paL'!$S$4:$S$61)</f>
        <v>0</v>
      </c>
      <c r="F29" s="1079">
        <f t="shared" si="2"/>
        <v>0</v>
      </c>
      <c r="G29" s="927"/>
    </row>
    <row r="30" spans="2:7">
      <c r="B30" s="1051" t="s">
        <v>556</v>
      </c>
      <c r="C30" s="785">
        <f>SUMIF('(A) Personal paL'!$I$4:$I$61,Tariftabellen!U44,'(A) Personal paL'!$H$4:$H$61)+SUMIF('(A) Personal paL'!$I$4:$I$61,Tariftabellen!V44,'(A) Personal paL'!$H$4:$H$61)</f>
        <v>0</v>
      </c>
      <c r="D30" s="1084">
        <f>SUMIF('(A) Personal paL'!$I$4:$I$61,Tariftabellen!U44,'(A) Personal paL'!$S$4:$S$61)</f>
        <v>0</v>
      </c>
      <c r="E30" s="1084">
        <f>SUMIF('(A) Personal paL'!$I$4:$I$61,Tariftabellen!V44,'(A) Personal paL'!$S$4:$S$61)</f>
        <v>0</v>
      </c>
      <c r="F30" s="1079">
        <f t="shared" si="2"/>
        <v>0</v>
      </c>
      <c r="G30" s="927"/>
    </row>
    <row r="31" spans="2:7">
      <c r="B31" s="942" t="s">
        <v>552</v>
      </c>
      <c r="C31" s="785">
        <f>SUMIF('(A) Personal paL'!$I$4:$I$61,Tariftabellen!U45,'(A) Personal paL'!$H$4:$H$61)+SUMIF('(A) Personal paL'!$I$4:$I$61,Tariftabellen!V45,'(A) Personal paL'!$H$4:$H$61)</f>
        <v>0</v>
      </c>
      <c r="D31" s="1084">
        <f>SUMIF('(A) Personal paL'!$I$4:$I$61,Tariftabellen!U45,'(A) Personal paL'!$S$4:$S$61)</f>
        <v>0</v>
      </c>
      <c r="E31" s="1084">
        <f>SUMIF('(A) Personal paL'!$I$4:$I$61,Tariftabellen!V45,'(A) Personal paL'!$S$4:$S$61)</f>
        <v>0</v>
      </c>
      <c r="F31" s="1079">
        <f t="shared" si="2"/>
        <v>0</v>
      </c>
      <c r="G31" s="925"/>
    </row>
    <row r="32" spans="2:7">
      <c r="B32" s="942" t="s">
        <v>554</v>
      </c>
      <c r="C32" s="785">
        <f>SUMIF('(A) Personal paL'!$I$4:$I$61,Tariftabellen!U46,'(A) Personal paL'!$H$4:$H$61)+SUMIF('(A) Personal paL'!$I$4:$I$61,Tariftabellen!V46,'(A) Personal paL'!$H$4:$H$61)</f>
        <v>0</v>
      </c>
      <c r="D32" s="1084">
        <f>SUMIF('(A) Personal paL'!$I$4:$I$61,Tariftabellen!U46,'(A) Personal paL'!$S$4:$S$61)</f>
        <v>0</v>
      </c>
      <c r="E32" s="1084">
        <f>SUMIF('(A) Personal paL'!$I$4:$I$61,Tariftabellen!V46,'(A) Personal paL'!$S$4:$S$61)</f>
        <v>0</v>
      </c>
      <c r="F32" s="1079">
        <f t="shared" si="2"/>
        <v>0</v>
      </c>
      <c r="G32" s="925"/>
    </row>
    <row r="33" spans="2:7">
      <c r="B33" s="942" t="s">
        <v>549</v>
      </c>
      <c r="C33" s="785">
        <f>SUMIF('(A) Personal paL'!$I$4:$I$61,Tariftabellen!U47,'(A) Personal paL'!$H$4:$H$61)+SUMIF('(A) Personal paL'!$I$4:$I$61,Tariftabellen!V47,'(A) Personal paL'!$H$4:$H$61)</f>
        <v>0</v>
      </c>
      <c r="D33" s="1084">
        <f>SUMIF('(A) Personal paL'!$I$4:$I$61,Tariftabellen!U47,'(A) Personal paL'!$S$4:$S$61)</f>
        <v>0</v>
      </c>
      <c r="E33" s="1084">
        <f>SUMIF('(A) Personal paL'!$I$4:$I$61,Tariftabellen!V47,'(A) Personal paL'!$S$4:$S$61)</f>
        <v>0</v>
      </c>
      <c r="F33" s="1079">
        <f t="shared" si="2"/>
        <v>0</v>
      </c>
      <c r="G33" s="925"/>
    </row>
    <row r="34" spans="2:7">
      <c r="B34" s="942" t="s">
        <v>553</v>
      </c>
      <c r="C34" s="785">
        <f>SUMIF('(A) Personal paL'!$I$4:$I$61,Tariftabellen!U48,'(A) Personal paL'!$H$4:$H$61)+SUMIF('(A) Personal paL'!$I$4:$I$61,Tariftabellen!V48,'(A) Personal paL'!$H$4:$H$61)</f>
        <v>0</v>
      </c>
      <c r="D34" s="1084">
        <f>SUMIF('(A) Personal paL'!$I$4:$I$61,Tariftabellen!U48,'(A) Personal paL'!$S$4:$S$61)</f>
        <v>0</v>
      </c>
      <c r="E34" s="1084">
        <f>SUMIF('(A) Personal paL'!$I$4:$I$61,Tariftabellen!V48,'(A) Personal paL'!$S$4:$S$61)</f>
        <v>0</v>
      </c>
      <c r="F34" s="1079">
        <f t="shared" si="2"/>
        <v>0</v>
      </c>
      <c r="G34" s="925"/>
    </row>
    <row r="35" spans="2:7">
      <c r="B35" s="942" t="s">
        <v>550</v>
      </c>
      <c r="C35" s="785">
        <f>SUMIF('(A) Personal paL'!$I$4:$I$61,Tariftabellen!U49,'(A) Personal paL'!$H$4:$H$61)+SUMIF('(A) Personal paL'!$I$4:$I$61,Tariftabellen!V49,'(A) Personal paL'!$H$4:$H$61)</f>
        <v>0</v>
      </c>
      <c r="D35" s="1084">
        <f>SUMIF('(A) Personal paL'!$I$4:$I$61,Tariftabellen!U49,'(A) Personal paL'!$S$4:$S$61)</f>
        <v>0</v>
      </c>
      <c r="E35" s="1084">
        <f>SUMIF('(A) Personal paL'!$I$4:$I$61,Tariftabellen!V49,'(A) Personal paL'!$S$4:$S$61)</f>
        <v>0</v>
      </c>
      <c r="F35" s="1079">
        <f t="shared" si="2"/>
        <v>0</v>
      </c>
      <c r="G35" s="925"/>
    </row>
    <row r="36" spans="2:7">
      <c r="B36" s="942" t="s">
        <v>613</v>
      </c>
      <c r="C36" s="785">
        <f>SUMIF('(A) Personal paL'!$I$4:$I$61,Tariftabellen!U50,'(A) Personal paL'!$H$4:$H$61)+SUMIF('(A) Personal paL'!$I$4:$I$61,Tariftabellen!V50,'(A) Personal paL'!$H$4:$H$61)</f>
        <v>0</v>
      </c>
      <c r="D36" s="1082">
        <f>SUMIF('(A) Personal paL'!$I$4:$I$61,Tariftabellen!U50,'(A) Personal paL'!$S$4:$S$61)</f>
        <v>0</v>
      </c>
      <c r="E36" s="1082">
        <f>SUMIF('(A) Personal paL'!$I$4:$I$61,Tariftabellen!V50,'(A) Personal paL'!$S$4:$S$61)</f>
        <v>0</v>
      </c>
      <c r="F36" s="1076">
        <f t="shared" si="2"/>
        <v>0</v>
      </c>
      <c r="G36" s="925"/>
    </row>
    <row r="37" spans="2:7">
      <c r="B37" s="942" t="s">
        <v>482</v>
      </c>
      <c r="C37" s="785">
        <f>SUMIF('(A) Personal paL'!$I$4:$I$61,Tariftabellen!U51,'(A) Personal paL'!$H$4:$H$61)+SUMIF('(A) Personal paL'!$I$4:$I$61,Tariftabellen!V51,'(A) Personal paL'!$H$4:$H$61)</f>
        <v>0</v>
      </c>
      <c r="D37" s="1082">
        <f>SUMIF('(A) Personal paL'!$I$4:$I$61,Tariftabellen!U51,'(A) Personal paL'!$S$4:$S$61)</f>
        <v>0</v>
      </c>
      <c r="E37" s="1082">
        <f>SUMIF('(A) Personal paL'!$I$4:$I$61,Tariftabellen!V51,'(A) Personal paL'!$S$4:$S$61)</f>
        <v>0</v>
      </c>
      <c r="F37" s="1076">
        <f t="shared" si="2"/>
        <v>0</v>
      </c>
      <c r="G37" s="925"/>
    </row>
    <row r="38" spans="2:7">
      <c r="B38" s="942" t="s">
        <v>548</v>
      </c>
      <c r="C38" s="785">
        <f>SUMIF('(A) Personal paL'!$I$4:$I$61,Tariftabellen!U52,'(A) Personal paL'!$H$4:$H$61)+SUMIF('(A) Personal paL'!$I$4:$I$61,Tariftabellen!V52,'(A) Personal paL'!$H$4:$H$61)</f>
        <v>0</v>
      </c>
      <c r="D38" s="1082">
        <f>SUMIF('(A) Personal paL'!$I$4:$I$61,Tariftabellen!U52,'(A) Personal paL'!$S$4:$S$61)</f>
        <v>0</v>
      </c>
      <c r="E38" s="1082">
        <f>SUMIF('(A) Personal paL'!$I$4:$I$61,Tariftabellen!V52,'(A) Personal paL'!$S$4:$S$61)</f>
        <v>0</v>
      </c>
      <c r="F38" s="1076">
        <f t="shared" si="2"/>
        <v>0</v>
      </c>
      <c r="G38" s="925"/>
    </row>
    <row r="39" spans="2:7" ht="15" thickBot="1">
      <c r="B39" s="901" t="s">
        <v>331</v>
      </c>
      <c r="C39" s="787">
        <f>SUMIF('(A) Personal paL'!$I$4:$I$61,Tariftabellen!U53,'(A) Personal paL'!$H$4:$H$61)+SUMIF('(A) Personal paL'!$I$4:$I$61,Tariftabellen!V53,'(A) Personal paL'!$H$4:$H$61)</f>
        <v>0</v>
      </c>
      <c r="D39" s="1085">
        <f>SUMIF('(A) Personal paL'!$I$4:$I$61,Tariftabellen!U53,'(A) Personal paL'!$S$4:$S$61)</f>
        <v>0</v>
      </c>
      <c r="E39" s="1085">
        <f>SUMIF('(A) Personal paL'!$I$4:$I$61,Tariftabellen!V53,'(A) Personal paL'!$S$4:$S$61)</f>
        <v>0</v>
      </c>
      <c r="F39" s="1080">
        <f t="shared" si="2"/>
        <v>0</v>
      </c>
      <c r="G39" s="928"/>
    </row>
    <row r="40" spans="2:7" ht="15" thickBot="1">
      <c r="B40" s="1054"/>
    </row>
    <row r="41" spans="2:7" ht="15" thickBot="1">
      <c r="B41" s="1055"/>
      <c r="C41" s="905" t="s">
        <v>619</v>
      </c>
      <c r="D41" s="906" t="s">
        <v>620</v>
      </c>
      <c r="E41" s="963"/>
      <c r="F41" s="963"/>
    </row>
    <row r="42" spans="2:7">
      <c r="B42" s="903" t="s">
        <v>625</v>
      </c>
      <c r="C42" s="1004">
        <f>SUM(C15:C21)</f>
        <v>0</v>
      </c>
      <c r="D42" s="904">
        <f>IF(C42&gt;0,C42/SUM($C$42:$C$43),0)</f>
        <v>0</v>
      </c>
      <c r="E42" s="964"/>
      <c r="F42" s="964"/>
    </row>
    <row r="43" spans="2:7" ht="15" thickBot="1">
      <c r="B43" s="901" t="s">
        <v>626</v>
      </c>
      <c r="C43" s="1005">
        <f>SUM(C23:C39)</f>
        <v>0</v>
      </c>
      <c r="D43" s="902">
        <f>IF(C43&gt;0,C43/SUM($C$42:$C$43),0)</f>
        <v>0</v>
      </c>
      <c r="E43" s="964"/>
      <c r="F43" s="964"/>
    </row>
  </sheetData>
  <sheetProtection algorithmName="SHA-512" hashValue="Z9y5GkP3MUv8ZHSnbYGhj3f+QkEX79yWsMiOlsbLC8x6hNq/ZsMUL/iax+5JYALEdi3m4lt3iDqAWhJ0V892hw==" saltValue="vlsD9wp/wiwxmlO5z3zrjA==" spinCount="100000" sheet="1" formatCells="0"/>
  <mergeCells count="2">
    <mergeCell ref="B1:G1"/>
    <mergeCell ref="B3:G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43"/>
  <sheetViews>
    <sheetView zoomScale="110" zoomScaleNormal="110" workbookViewId="0">
      <pane ySplit="4" topLeftCell="A11" activePane="bottomLeft" state="frozen"/>
      <selection pane="bottomLeft" activeCell="C29" sqref="C29:D29"/>
    </sheetView>
  </sheetViews>
  <sheetFormatPr baseColWidth="10" defaultColWidth="11.44140625" defaultRowHeight="14.4"/>
  <cols>
    <col min="1" max="1" width="0" style="578" hidden="1" customWidth="1"/>
    <col min="2" max="2" width="31.6640625" style="578" customWidth="1"/>
    <col min="3" max="3" width="14.5546875" style="578" customWidth="1"/>
    <col min="4" max="6" width="14.109375" style="578" customWidth="1"/>
    <col min="7" max="7" width="27" style="578" customWidth="1"/>
    <col min="8" max="16384" width="11.44140625" style="578"/>
  </cols>
  <sheetData>
    <row r="1" spans="2:13">
      <c r="B1" s="1253" t="s">
        <v>738</v>
      </c>
      <c r="C1" s="1253"/>
      <c r="D1" s="1253"/>
      <c r="E1" s="1253"/>
      <c r="F1" s="1253"/>
      <c r="G1" s="1253"/>
    </row>
    <row r="3" spans="2:13" ht="15" thickBot="1">
      <c r="B3" s="1254" t="s">
        <v>663</v>
      </c>
      <c r="C3" s="1254"/>
      <c r="D3" s="1254"/>
      <c r="E3" s="1254"/>
      <c r="F3" s="1254"/>
      <c r="G3" s="1254"/>
    </row>
    <row r="4" spans="2:13" ht="44.25" customHeight="1" thickBot="1">
      <c r="B4" s="929" t="s">
        <v>381</v>
      </c>
      <c r="C4" s="930" t="s">
        <v>507</v>
      </c>
      <c r="D4" s="931" t="s">
        <v>400</v>
      </c>
      <c r="E4" s="931" t="s">
        <v>721</v>
      </c>
      <c r="F4" s="1073" t="s">
        <v>757</v>
      </c>
      <c r="G4" s="932" t="s">
        <v>382</v>
      </c>
    </row>
    <row r="5" spans="2:13" ht="18">
      <c r="B5" s="933" t="s">
        <v>344</v>
      </c>
      <c r="C5" s="782"/>
      <c r="D5" s="579"/>
      <c r="E5" s="579"/>
      <c r="F5" s="1074"/>
      <c r="G5" s="580"/>
    </row>
    <row r="6" spans="2:13" s="663" customFormat="1" ht="19.5" customHeight="1">
      <c r="B6" s="934" t="s">
        <v>555</v>
      </c>
      <c r="C6" s="1006"/>
      <c r="D6" s="1007"/>
      <c r="E6" s="1007"/>
      <c r="F6" s="1075">
        <f>IF(ISERROR((D6+E6)/C6),0,(D6+E6)/C6)</f>
        <v>0</v>
      </c>
      <c r="G6" s="922"/>
    </row>
    <row r="7" spans="2:13" s="663" customFormat="1" ht="27.6" customHeight="1">
      <c r="B7" s="935" t="s">
        <v>506</v>
      </c>
      <c r="C7" s="1006"/>
      <c r="D7" s="1007"/>
      <c r="E7" s="1007"/>
      <c r="F7" s="1075">
        <f t="shared" ref="F7:F13" si="0">IF(ISERROR((D7+E7)/C7),0,(D7+E7)/C7)</f>
        <v>0</v>
      </c>
      <c r="G7" s="922"/>
    </row>
    <row r="8" spans="2:13" ht="69">
      <c r="B8" s="936" t="s">
        <v>642</v>
      </c>
      <c r="C8" s="1008"/>
      <c r="D8" s="1009"/>
      <c r="E8" s="1009"/>
      <c r="F8" s="1076">
        <f t="shared" si="0"/>
        <v>0</v>
      </c>
      <c r="G8" s="923"/>
    </row>
    <row r="9" spans="2:13" ht="14.4" customHeight="1">
      <c r="B9" s="937" t="s">
        <v>405</v>
      </c>
      <c r="C9" s="1008"/>
      <c r="D9" s="1009"/>
      <c r="E9" s="1009"/>
      <c r="F9" s="1076">
        <f t="shared" si="0"/>
        <v>0</v>
      </c>
      <c r="G9" s="924"/>
    </row>
    <row r="10" spans="2:13">
      <c r="B10" s="937" t="s">
        <v>404</v>
      </c>
      <c r="C10" s="1010"/>
      <c r="D10" s="1009"/>
      <c r="E10" s="1009"/>
      <c r="F10" s="1076">
        <f t="shared" si="0"/>
        <v>0</v>
      </c>
      <c r="G10" s="924"/>
    </row>
    <row r="11" spans="2:13">
      <c r="B11" s="937" t="s">
        <v>406</v>
      </c>
      <c r="C11" s="1010"/>
      <c r="D11" s="1009"/>
      <c r="E11" s="1009"/>
      <c r="F11" s="1076">
        <f t="shared" si="0"/>
        <v>0</v>
      </c>
      <c r="G11" s="924"/>
    </row>
    <row r="12" spans="2:13">
      <c r="B12" s="937" t="s">
        <v>650</v>
      </c>
      <c r="C12" s="1010"/>
      <c r="D12" s="1009"/>
      <c r="E12" s="1009"/>
      <c r="F12" s="1076">
        <f t="shared" si="0"/>
        <v>0</v>
      </c>
      <c r="G12" s="924"/>
    </row>
    <row r="13" spans="2:13" ht="15" thickBot="1">
      <c r="B13" s="938" t="s">
        <v>412</v>
      </c>
      <c r="C13" s="1033"/>
      <c r="D13" s="1011"/>
      <c r="E13" s="1011"/>
      <c r="F13" s="1077">
        <f t="shared" si="0"/>
        <v>0</v>
      </c>
      <c r="G13" s="1032"/>
    </row>
    <row r="14" spans="2:13" ht="18">
      <c r="B14" s="719" t="s">
        <v>592</v>
      </c>
      <c r="C14" s="786"/>
      <c r="D14" s="632"/>
      <c r="E14" s="632"/>
      <c r="F14" s="1078"/>
      <c r="G14" s="781"/>
    </row>
    <row r="15" spans="2:13" ht="27.6">
      <c r="B15" s="939" t="s">
        <v>545</v>
      </c>
      <c r="C15" s="1010"/>
      <c r="D15" s="1009"/>
      <c r="E15" s="1009"/>
      <c r="F15" s="1076">
        <f t="shared" ref="F15:F21" si="1">IF(ISERROR((D15+E15)/C15),0,(D15+E15)/C15)</f>
        <v>0</v>
      </c>
      <c r="G15" s="925"/>
      <c r="M15" s="638"/>
    </row>
    <row r="16" spans="2:13" ht="27.6">
      <c r="B16" s="939" t="s">
        <v>656</v>
      </c>
      <c r="C16" s="1010"/>
      <c r="D16" s="1009"/>
      <c r="E16" s="1009"/>
      <c r="F16" s="1076">
        <f t="shared" si="1"/>
        <v>0</v>
      </c>
      <c r="G16" s="925"/>
    </row>
    <row r="17" spans="2:7" ht="27.6">
      <c r="B17" s="939" t="s">
        <v>574</v>
      </c>
      <c r="C17" s="1010"/>
      <c r="D17" s="1009"/>
      <c r="E17" s="1009"/>
      <c r="F17" s="1076">
        <f t="shared" si="1"/>
        <v>0</v>
      </c>
      <c r="G17" s="925"/>
    </row>
    <row r="18" spans="2:7">
      <c r="B18" s="1053" t="s">
        <v>596</v>
      </c>
      <c r="C18" s="1010"/>
      <c r="D18" s="1009"/>
      <c r="E18" s="1009"/>
      <c r="F18" s="1076">
        <f t="shared" si="1"/>
        <v>0</v>
      </c>
      <c r="G18" s="925"/>
    </row>
    <row r="19" spans="2:7" ht="13.2" customHeight="1">
      <c r="B19" s="1053" t="s">
        <v>546</v>
      </c>
      <c r="C19" s="1010"/>
      <c r="D19" s="1009"/>
      <c r="E19" s="1009"/>
      <c r="F19" s="1076">
        <f t="shared" si="1"/>
        <v>0</v>
      </c>
      <c r="G19" s="925"/>
    </row>
    <row r="20" spans="2:7">
      <c r="B20" s="940" t="s">
        <v>185</v>
      </c>
      <c r="C20" s="1010"/>
      <c r="D20" s="1009"/>
      <c r="E20" s="1009"/>
      <c r="F20" s="1076">
        <f t="shared" si="1"/>
        <v>0</v>
      </c>
      <c r="G20" s="925"/>
    </row>
    <row r="21" spans="2:7" ht="15" thickBot="1">
      <c r="B21" s="941" t="s">
        <v>331</v>
      </c>
      <c r="C21" s="1010"/>
      <c r="D21" s="1009"/>
      <c r="E21" s="1011"/>
      <c r="F21" s="1077">
        <f t="shared" si="1"/>
        <v>0</v>
      </c>
      <c r="G21" s="926"/>
    </row>
    <row r="22" spans="2:7" ht="18">
      <c r="B22" s="720" t="s">
        <v>443</v>
      </c>
      <c r="C22" s="786"/>
      <c r="D22" s="633"/>
      <c r="E22" s="633"/>
      <c r="F22" s="1078"/>
      <c r="G22" s="1035"/>
    </row>
    <row r="23" spans="2:7" ht="27.6">
      <c r="B23" s="942" t="s">
        <v>545</v>
      </c>
      <c r="C23" s="1010"/>
      <c r="D23" s="1009"/>
      <c r="E23" s="1009"/>
      <c r="F23" s="1076">
        <f t="shared" ref="F23:F39" si="2">IF(ISERROR((D23+E23)/C23),0,(D23+E23)/C23)</f>
        <v>0</v>
      </c>
      <c r="G23" s="925"/>
    </row>
    <row r="24" spans="2:7" ht="28.5" customHeight="1">
      <c r="B24" s="942" t="s">
        <v>656</v>
      </c>
      <c r="C24" s="1010"/>
      <c r="D24" s="1009"/>
      <c r="E24" s="1009"/>
      <c r="F24" s="1076">
        <f t="shared" si="2"/>
        <v>0</v>
      </c>
      <c r="G24" s="925"/>
    </row>
    <row r="25" spans="2:7" ht="27.6">
      <c r="B25" s="942" t="s">
        <v>574</v>
      </c>
      <c r="C25" s="1010"/>
      <c r="D25" s="1009"/>
      <c r="E25" s="1009"/>
      <c r="F25" s="1076">
        <f t="shared" si="2"/>
        <v>0</v>
      </c>
      <c r="G25" s="925"/>
    </row>
    <row r="26" spans="2:7">
      <c r="B26" s="1051" t="s">
        <v>596</v>
      </c>
      <c r="C26" s="1010"/>
      <c r="D26" s="1009"/>
      <c r="E26" s="1009"/>
      <c r="F26" s="1076">
        <f t="shared" si="2"/>
        <v>0</v>
      </c>
      <c r="G26" s="925"/>
    </row>
    <row r="27" spans="2:7">
      <c r="B27" s="1051" t="s">
        <v>546</v>
      </c>
      <c r="C27" s="1010"/>
      <c r="D27" s="1009"/>
      <c r="E27" s="1009"/>
      <c r="F27" s="1076">
        <f t="shared" si="2"/>
        <v>0</v>
      </c>
      <c r="G27" s="925"/>
    </row>
    <row r="28" spans="2:7">
      <c r="B28" s="943" t="s">
        <v>185</v>
      </c>
      <c r="C28" s="1010"/>
      <c r="D28" s="1009"/>
      <c r="E28" s="1009"/>
      <c r="F28" s="1076">
        <f t="shared" si="2"/>
        <v>0</v>
      </c>
      <c r="G28" s="925"/>
    </row>
    <row r="29" spans="2:7">
      <c r="B29" s="1051" t="s">
        <v>547</v>
      </c>
      <c r="C29" s="1010"/>
      <c r="D29" s="1012"/>
      <c r="E29" s="1012"/>
      <c r="F29" s="1079">
        <f t="shared" si="2"/>
        <v>0</v>
      </c>
      <c r="G29" s="927"/>
    </row>
    <row r="30" spans="2:7">
      <c r="B30" s="1051" t="s">
        <v>556</v>
      </c>
      <c r="C30" s="1010"/>
      <c r="D30" s="1012"/>
      <c r="E30" s="1012"/>
      <c r="F30" s="1079">
        <f t="shared" si="2"/>
        <v>0</v>
      </c>
      <c r="G30" s="927"/>
    </row>
    <row r="31" spans="2:7">
      <c r="B31" s="942" t="s">
        <v>552</v>
      </c>
      <c r="C31" s="1010"/>
      <c r="D31" s="1012"/>
      <c r="E31" s="1012"/>
      <c r="F31" s="1079">
        <f t="shared" si="2"/>
        <v>0</v>
      </c>
      <c r="G31" s="925"/>
    </row>
    <row r="32" spans="2:7">
      <c r="B32" s="942" t="s">
        <v>554</v>
      </c>
      <c r="C32" s="1010"/>
      <c r="D32" s="1012"/>
      <c r="E32" s="1012"/>
      <c r="F32" s="1079">
        <f t="shared" si="2"/>
        <v>0</v>
      </c>
      <c r="G32" s="925"/>
    </row>
    <row r="33" spans="2:7">
      <c r="B33" s="942" t="s">
        <v>549</v>
      </c>
      <c r="C33" s="1010"/>
      <c r="D33" s="1012"/>
      <c r="E33" s="1012"/>
      <c r="F33" s="1079">
        <f t="shared" si="2"/>
        <v>0</v>
      </c>
      <c r="G33" s="925"/>
    </row>
    <row r="34" spans="2:7">
      <c r="B34" s="942" t="s">
        <v>553</v>
      </c>
      <c r="C34" s="1010"/>
      <c r="D34" s="1012"/>
      <c r="E34" s="1012"/>
      <c r="F34" s="1079">
        <f t="shared" si="2"/>
        <v>0</v>
      </c>
      <c r="G34" s="925"/>
    </row>
    <row r="35" spans="2:7">
      <c r="B35" s="942" t="s">
        <v>550</v>
      </c>
      <c r="C35" s="1010"/>
      <c r="D35" s="1012"/>
      <c r="E35" s="1012"/>
      <c r="F35" s="1079">
        <f t="shared" si="2"/>
        <v>0</v>
      </c>
      <c r="G35" s="925"/>
    </row>
    <row r="36" spans="2:7">
      <c r="B36" s="942" t="s">
        <v>613</v>
      </c>
      <c r="C36" s="1010"/>
      <c r="D36" s="1009"/>
      <c r="E36" s="1009"/>
      <c r="F36" s="1076">
        <f t="shared" si="2"/>
        <v>0</v>
      </c>
      <c r="G36" s="925"/>
    </row>
    <row r="37" spans="2:7">
      <c r="B37" s="942" t="s">
        <v>482</v>
      </c>
      <c r="C37" s="1010"/>
      <c r="D37" s="1009"/>
      <c r="E37" s="1009"/>
      <c r="F37" s="1076">
        <f t="shared" si="2"/>
        <v>0</v>
      </c>
      <c r="G37" s="925"/>
    </row>
    <row r="38" spans="2:7">
      <c r="B38" s="942" t="s">
        <v>548</v>
      </c>
      <c r="C38" s="1010"/>
      <c r="D38" s="1009"/>
      <c r="E38" s="1009"/>
      <c r="F38" s="1076">
        <f t="shared" si="2"/>
        <v>0</v>
      </c>
      <c r="G38" s="925"/>
    </row>
    <row r="39" spans="2:7" ht="15" thickBot="1">
      <c r="B39" s="901" t="s">
        <v>331</v>
      </c>
      <c r="C39" s="1013"/>
      <c r="D39" s="1014"/>
      <c r="E39" s="1014"/>
      <c r="F39" s="1080">
        <f t="shared" si="2"/>
        <v>0</v>
      </c>
      <c r="G39" s="928"/>
    </row>
    <row r="40" spans="2:7" ht="15" thickBot="1">
      <c r="B40" s="1054"/>
    </row>
    <row r="41" spans="2:7" ht="15" thickBot="1">
      <c r="B41" s="1055"/>
      <c r="C41" s="905" t="s">
        <v>619</v>
      </c>
      <c r="D41" s="906" t="s">
        <v>620</v>
      </c>
      <c r="E41" s="963"/>
      <c r="F41" s="963"/>
    </row>
    <row r="42" spans="2:7">
      <c r="B42" s="903" t="s">
        <v>625</v>
      </c>
      <c r="C42" s="1004">
        <f>SUM(C15:C21)</f>
        <v>0</v>
      </c>
      <c r="D42" s="904">
        <f>IF(C42&gt;0,C42/SUM($C$42:$C$43),0)</f>
        <v>0</v>
      </c>
      <c r="E42" s="964"/>
      <c r="F42" s="964"/>
    </row>
    <row r="43" spans="2:7" ht="15" thickBot="1">
      <c r="B43" s="901" t="s">
        <v>626</v>
      </c>
      <c r="C43" s="1005">
        <f>SUM(C23:C39)</f>
        <v>0</v>
      </c>
      <c r="D43" s="902">
        <f>IF(C43&gt;0,C43/SUM($C$42:$C$43),0)</f>
        <v>0</v>
      </c>
      <c r="E43" s="964"/>
      <c r="F43" s="964"/>
    </row>
  </sheetData>
  <sheetProtection algorithmName="SHA-512" hashValue="/lmEqRB/2VirsLwYO2Ztca9dyK1WR7GSQQb43WJZ+NgI+3rbfVDEfZu3wqxHyf6hIUMkkvq7OB9Qo2ABkARe1w==" saltValue="u2aaX3DujhCBqoskGBqtJw==" spinCount="100000" sheet="1" formatCells="0"/>
  <mergeCells count="2">
    <mergeCell ref="B1:G1"/>
    <mergeCell ref="B3:G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43</vt:i4>
      </vt:variant>
    </vt:vector>
  </HeadingPairs>
  <TitlesOfParts>
    <vt:vector size="61" baseType="lpstr">
      <vt:lpstr>Erläuterungen</vt:lpstr>
      <vt:lpstr>Basis</vt:lpstr>
      <vt:lpstr>Struktur</vt:lpstr>
      <vt:lpstr>Netto JAZ</vt:lpstr>
      <vt:lpstr>(A) Personal BL</vt:lpstr>
      <vt:lpstr>(A) Personal paL</vt:lpstr>
      <vt:lpstr>(A) AG-Anteil Soz.Vers.</vt:lpstr>
      <vt:lpstr>(A) Personal</vt:lpstr>
      <vt:lpstr>(B) Personal</vt:lpstr>
      <vt:lpstr>Investdaten</vt:lpstr>
      <vt:lpstr>Miete-Pacht-Leasing</vt:lpstr>
      <vt:lpstr>Darlehen</vt:lpstr>
      <vt:lpstr>Basisleistung</vt:lpstr>
      <vt:lpstr>persabh. Leist.</vt:lpstr>
      <vt:lpstr>Einsatzpauschalen</vt:lpstr>
      <vt:lpstr>Instandhaltung</vt:lpstr>
      <vt:lpstr>Berechnungsdaten</vt:lpstr>
      <vt:lpstr>Tariftabellen</vt:lpstr>
      <vt:lpstr>AVR</vt:lpstr>
      <vt:lpstr>Begleitende_Assist.</vt:lpstr>
      <vt:lpstr>Caritas_Anl._33</vt:lpstr>
      <vt:lpstr>Caritas_RK_Ost</vt:lpstr>
      <vt:lpstr>DRK</vt:lpstr>
      <vt:lpstr>'(A) Personal BL'!Druckbereich</vt:lpstr>
      <vt:lpstr>Basisleistung!Druckbereich</vt:lpstr>
      <vt:lpstr>'(A) Personal BL'!Drucktitel</vt:lpstr>
      <vt:lpstr>EKZins</vt:lpstr>
      <vt:lpstr>Funktion1</vt:lpstr>
      <vt:lpstr>Funktion2</vt:lpstr>
      <vt:lpstr>KTD</vt:lpstr>
      <vt:lpstr>Leitung_Verw.</vt:lpstr>
      <vt:lpstr>Ohne_anderer_Tarif</vt:lpstr>
      <vt:lpstr>Parität_TG</vt:lpstr>
      <vt:lpstr>Qualifizierte_Assist.</vt:lpstr>
      <vt:lpstr>RTV_Mürwiker</vt:lpstr>
      <vt:lpstr>Sonstiges_Pers.</vt:lpstr>
      <vt:lpstr>Tab_AVb_Parität</vt:lpstr>
      <vt:lpstr>Tab_AVR</vt:lpstr>
      <vt:lpstr>Tab_Caritas_Anl._33</vt:lpstr>
      <vt:lpstr>Tab_Caritas_RK_Ost</vt:lpstr>
      <vt:lpstr>Tab_DRK</vt:lpstr>
      <vt:lpstr>Tab_KTD</vt:lpstr>
      <vt:lpstr>Tab_Parität_TG</vt:lpstr>
      <vt:lpstr>Tab_RTV_Mürwiker</vt:lpstr>
      <vt:lpstr>Tab_TV_AVH</vt:lpstr>
      <vt:lpstr>Tab_TVKB</vt:lpstr>
      <vt:lpstr>Tab_TVL</vt:lpstr>
      <vt:lpstr>Tab_TVL_S</vt:lpstr>
      <vt:lpstr>Tab_TVöD_Bund</vt:lpstr>
      <vt:lpstr>Tab_TVöD_SuE</vt:lpstr>
      <vt:lpstr>Tab_TVöD_VKA</vt:lpstr>
      <vt:lpstr>Tarif</vt:lpstr>
      <vt:lpstr>TV_AVH</vt:lpstr>
      <vt:lpstr>TVKB</vt:lpstr>
      <vt:lpstr>TVL</vt:lpstr>
      <vt:lpstr>TVL_S</vt:lpstr>
      <vt:lpstr>TVöD_Bund</vt:lpstr>
      <vt:lpstr>TVöD_SuE</vt:lpstr>
      <vt:lpstr>TVöD_VKA</vt:lpstr>
      <vt:lpstr>VergGruppe</vt:lpstr>
      <vt:lpstr>Wirtschaftsdienst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Thomas Fauck</cp:lastModifiedBy>
  <cp:lastPrinted>2021-05-11T09:32:27Z</cp:lastPrinted>
  <dcterms:created xsi:type="dcterms:W3CDTF">2013-09-05T06:51:36Z</dcterms:created>
  <dcterms:modified xsi:type="dcterms:W3CDTF">2025-01-27T12:00:37Z</dcterms:modified>
</cp:coreProperties>
</file>